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diligenciar" sheetId="1" state="visible" r:id="rId1"/>
    <sheet xmlns:r="http://schemas.openxmlformats.org/officeDocument/2006/relationships" name="Mi lote" sheetId="2" state="visible" r:id="rId2"/>
    <sheet xmlns:r="http://schemas.openxmlformats.org/officeDocument/2006/relationships" name="Lotes" sheetId="3" state="visible" r:id="rId3"/>
    <sheet xmlns:r="http://schemas.openxmlformats.org/officeDocument/2006/relationships" name="Plan Cultivos" sheetId="4" state="visible" r:id="rId4"/>
    <sheet xmlns:r="http://schemas.openxmlformats.org/officeDocument/2006/relationships" name="Cronograma" sheetId="5" state="visible" r:id="rId5"/>
    <sheet xmlns:r="http://schemas.openxmlformats.org/officeDocument/2006/relationships" name="Insumos" sheetId="6" state="visible" r:id="rId6"/>
    <sheet xmlns:r="http://schemas.openxmlformats.org/officeDocument/2006/relationships" name="Labores BPA" sheetId="7" state="visible" r:id="rId7"/>
    <sheet xmlns:r="http://schemas.openxmlformats.org/officeDocument/2006/relationships" name="Producción" sheetId="8" state="visible" r:id="rId8"/>
    <sheet xmlns:r="http://schemas.openxmlformats.org/officeDocument/2006/relationships" name="Mantenimiento" sheetId="9" state="visible" r:id="rId9"/>
    <sheet xmlns:r="http://schemas.openxmlformats.org/officeDocument/2006/relationships" name="Resumen" sheetId="10" state="visible" r:id="rId10"/>
    <sheet xmlns:r="http://schemas.openxmlformats.org/officeDocument/2006/relationships" name="Listas" sheetId="11" state="visible" r:id="rId11"/>
  </sheets>
  <definedNames>
    <definedName name="ML_N">'Mi lote'!$H$5</definedName>
    <definedName name="ML_NOMBRE">'Mi lote'!$H$6</definedName>
    <definedName name="ML_RESP">'Mi lote'!$H$7</definedName>
    <definedName name="ML_SISTEMA">'Mi lote'!$H$8</definedName>
    <definedName name="ML_AREA">'Mi lote'!$H$9</definedName>
    <definedName name="ML_UTIL">'Mi lote'!$H$10</definedName>
    <definedName name="ML_ANO">'Mi lote'!$H$11</definedName>
    <definedName name="ML_FICHA">'Mi lote'!$H$12</definedName>
    <definedName name="L_Cultivo">OFFSET(Listas!$A$5,0,0,MAX(1,COUNTA(Listas!$A$5:$A$60)),1)</definedName>
    <definedName name="L_Instal">OFFSET(Listas!$B$5,0,0,MAX(1,COUNTA(Listas!$B$5:$B$60)),1)</definedName>
    <definedName name="L_Metodo">OFFSET(Listas!$C$5,0,0,MAX(1,COUNTA(Listas!$C$5:$C$60)),1)</definedName>
    <definedName name="L_Frec">OFFSET(Listas!$D$5,0,0,MAX(1,COUNTA(Listas!$D$5:$D$60)),1)</definedName>
    <definedName name="L_EstCiclo">OFFSET(Listas!$E$5,0,0,MAX(1,COUNTA(Listas!$E$5:$E$60)),1)</definedName>
    <definedName name="L_TipoAct">OFFSET(Listas!$F$5,0,0,MAX(1,COUNTA(Listas!$F$5:$F$60)),1)</definedName>
    <definedName name="L_EstAct">OFFSET(Listas!$G$5,0,0,MAX(1,COUNTA(Listas!$G$5:$G$60)),1)</definedName>
    <definedName name="L_Unidad">OFFSET(Listas!$H$5,0,0,MAX(1,COUNTA(Listas!$H$5:$H$60)),1)</definedName>
    <definedName name="L_TipoIns">OFFSET(Listas!$I$5,0,0,MAX(1,COUNTA(Listas!$I$5:$I$60)),1)</definedName>
    <definedName name="L_Destino">OFFSET(Listas!$J$5,0,0,MAX(1,COUNTA(Listas!$J$5:$J$60)),1)</definedName>
    <definedName name="L_Resp">OFFSET(Listas!$K$5,0,0,MAX(1,COUNTA(Listas!$K$5:$K$60)),1)</definedName>
    <definedName name="L_EstLote">OFFSET(Listas!$L$5,0,0,MAX(1,COUNTA(Listas!$L$5:$L$60)),1)</definedName>
    <definedName name="L_SiNo">OFFSET(Listas!$M$5,0,0,MAX(1,COUNTA(Listas!$M$5:$M$60)),1)</definedName>
    <definedName name="L_Agua">OFFSET(Listas!$N$5,0,0,MAX(1,COUNTA(Listas!$N$5:$N$60)),1)</definedName>
    <definedName name="L_Suelo">OFFSET(Listas!$O$5,0,0,MAX(1,COUNTA(Listas!$O$5:$O$60)),1)</definedName>
    <definedName name="L_Fenol">OFFSET(Listas!$P$5,0,0,MAX(1,COUNTA(Listas!$P$5:$P$60)),1)</definedName>
    <definedName name="L_Calidad">OFFSET(Listas!$Q$5,0,0,MAX(1,COUNTA(Listas!$Q$5:$Q$60)),1)</definedName>
    <definedName name="L_TipoMant">OFFSET(Listas!$R$5,0,0,MAX(1,COUNTA(Listas!$R$5:$R$60)),1)</definedName>
    <definedName name="L_Prioridad">OFFSET(Listas!$S$5,0,0,MAX(1,COUNTA(Listas!$S$5:$S$60)),1)</definedName>
    <definedName name="L_EstMant">OFFSET(Listas!$T$5,0,0,MAX(1,COUNTA(Listas!$T$5:$T$60)),1)</definedName>
    <definedName name="L_LoteN">Listas!$V$5:$V$19</definedName>
    <definedName name="L_Matriz">Listas!$V$5:$Z$19</definedName>
    <definedName name="L_Ciclos">OFFSET('Plan Cultivos'!$A$5,0,0,IFERROR(MATCH(REPT("z",200),'Plan Cultivos'!$D$5:$D$204),1),1)</definedName>
    <definedName name="_xlnm.Print_Area" localSheetId="0">'Cómo diligenciar'!$A$1:$K$54</definedName>
    <definedName name="_xlnm._FilterDatabase" localSheetId="2" hidden="1">'Lotes'!$A$4:$O$24</definedName>
    <definedName name="_xlnm.Print_Titles" localSheetId="2">'Lotes'!$4:$4</definedName>
    <definedName name="_xlnm._FilterDatabase" localSheetId="3" hidden="1">'Plan Cultivos'!$A$4:$AA$204</definedName>
    <definedName name="_xlnm.Print_Titles" localSheetId="3">'Plan Cultivos'!$4:$4</definedName>
    <definedName name="_xlnm._FilterDatabase" localSheetId="4" hidden="1">'Cronograma'!$A$4:$Z$304</definedName>
    <definedName name="_xlnm.Print_Titles" localSheetId="4">'Cronograma'!$4:$4</definedName>
    <definedName name="_xlnm._FilterDatabase" localSheetId="5" hidden="1">'Insumos'!$A$4:$P$304</definedName>
    <definedName name="_xlnm.Print_Titles" localSheetId="5">'Insumos'!$4:$4</definedName>
    <definedName name="_xlnm._FilterDatabase" localSheetId="6" hidden="1">'Labores BPA'!$A$4:$U$504</definedName>
    <definedName name="_xlnm.Print_Titles" localSheetId="6">'Labores BPA'!$4:$4</definedName>
    <definedName name="_xlnm._FilterDatabase" localSheetId="7" hidden="1">'Producción'!$A$4:$R$304</definedName>
    <definedName name="_xlnm.Print_Titles" localSheetId="7">'Producción'!$4:$4</definedName>
    <definedName name="_xlnm._FilterDatabase" localSheetId="8" hidden="1">'Mantenimiento'!$A$4:$N$204</definedName>
    <definedName name="_xlnm.Print_Titles" localSheetId="8">'Mantenimiento'!$4:$4</definedName>
    <definedName name="_xlnm.Print_Titles" localSheetId="10">'Listas'!$4:$4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.0"/>
    <numFmt numFmtId="166" formatCode="0&quot;%&quot;"/>
    <numFmt numFmtId="167" formatCode=";;;"/>
    <numFmt numFmtId="168" formatCode="&quot;$&quot;#,##0"/>
  </numFmts>
  <fonts count="22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1C5200"/>
      <sz val="11"/>
    </font>
    <font>
      <name val="Calibri"/>
      <b val="1"/>
      <color rgb="00FFFFFF"/>
      <sz val="11"/>
    </font>
    <font>
      <name val="Calibri"/>
      <color rgb="001F1F1F"/>
      <sz val="10"/>
    </font>
    <font>
      <name val="Calibri"/>
      <b val="1"/>
      <color rgb="00FFFFFF"/>
      <sz val="12"/>
    </font>
    <font>
      <name val="Calibri"/>
      <i val="1"/>
      <color rgb="00404040"/>
      <sz val="8"/>
    </font>
    <font>
      <name val="Calibri"/>
      <b val="1"/>
      <color rgb="001C5200"/>
      <sz val="10"/>
    </font>
    <font>
      <name val="Calibri"/>
      <b val="1"/>
      <color rgb="00FFFFFF"/>
      <sz val="10"/>
    </font>
    <font>
      <name val="Calibri"/>
      <color rgb="004D4D4D"/>
      <sz val="10"/>
    </font>
    <font>
      <name val="Calibri"/>
      <color rgb="00595959"/>
      <sz val="10"/>
    </font>
    <font>
      <name val="Calibri"/>
      <b val="1"/>
      <color rgb="001F1F1F"/>
      <sz val="12"/>
    </font>
    <font>
      <name val="Calibri"/>
      <i val="1"/>
      <color rgb="00404040"/>
      <sz val="9"/>
    </font>
    <font>
      <name val="Calibri"/>
      <b val="1"/>
      <color rgb="004D4D4D"/>
      <sz val="12"/>
    </font>
    <font>
      <name val="Calibri"/>
      <color rgb="001C5200"/>
      <sz val="10"/>
    </font>
    <font>
      <name val="Calibri"/>
      <b val="1"/>
      <color rgb="0039A900"/>
      <sz val="10"/>
    </font>
    <font>
      <name val="Calibri"/>
      <b val="1"/>
      <color rgb="001C5200"/>
      <sz val="8"/>
    </font>
    <font>
      <name val="Calibri"/>
      <b val="1"/>
      <color rgb="001C5200"/>
      <sz val="18"/>
    </font>
    <font>
      <name val="Calibri"/>
      <i val="1"/>
      <color rgb="00595959"/>
      <sz val="8"/>
    </font>
    <font>
      <name val="Calibri"/>
      <b val="1"/>
      <sz val="10"/>
    </font>
    <font>
      <b val="1"/>
    </font>
    <font>
      <b val="1"/>
      <color rgb="001C5200"/>
      <sz val="10"/>
    </font>
  </fonts>
  <fills count="15">
    <fill>
      <patternFill/>
    </fill>
    <fill>
      <patternFill patternType="gray125"/>
    </fill>
    <fill>
      <patternFill patternType="solid">
        <fgColor rgb="001C5200"/>
        <bgColor rgb="001C5200"/>
      </patternFill>
    </fill>
    <fill>
      <patternFill patternType="solid">
        <fgColor rgb="00F2F7EE"/>
        <bgColor rgb="00F2F7EE"/>
      </patternFill>
    </fill>
    <fill>
      <patternFill patternType="solid">
        <fgColor rgb="0039A900"/>
        <bgColor rgb="0039A900"/>
      </patternFill>
    </fill>
    <fill>
      <patternFill patternType="solid">
        <fgColor rgb="00FFF8D9"/>
        <bgColor rgb="00FFF8D9"/>
      </patternFill>
    </fill>
    <fill>
      <patternFill patternType="solid">
        <fgColor rgb="00E7F3DE"/>
        <bgColor rgb="00E7F3DE"/>
      </patternFill>
    </fill>
    <fill>
      <patternFill patternType="solid">
        <fgColor rgb="00EFEFEF"/>
        <bgColor rgb="00EFEFEF"/>
      </patternFill>
    </fill>
    <fill>
      <patternFill patternType="solid">
        <fgColor rgb="00FDE2E1"/>
        <bgColor rgb="00FDE2E1"/>
      </patternFill>
    </fill>
    <fill>
      <patternFill patternType="solid">
        <fgColor rgb="00FFF1CC"/>
        <bgColor rgb="00FFF1CC"/>
      </patternFill>
    </fill>
    <fill>
      <patternFill patternType="solid">
        <fgColor rgb="00FFD9A8"/>
        <bgColor rgb="00FFD9A8"/>
      </patternFill>
    </fill>
    <fill>
      <patternFill patternType="solid">
        <fgColor rgb="00FFF2C4"/>
        <bgColor rgb="00FFF2C4"/>
      </patternFill>
    </fill>
    <fill>
      <patternFill patternType="solid">
        <fgColor rgb="00DCEDCF"/>
        <bgColor rgb="00DCEDCF"/>
      </patternFill>
    </fill>
    <fill>
      <patternFill patternType="solid">
        <fgColor rgb="00E6E6E6"/>
        <bgColor rgb="00E6E6E6"/>
      </patternFill>
    </fill>
    <fill>
      <patternFill patternType="solid">
        <fgColor rgb="00DDF0D0"/>
        <bgColor rgb="00DDF0D0"/>
      </patternFill>
    </fill>
  </fills>
  <borders count="6">
    <border>
      <left/>
      <right/>
      <top/>
      <bottom/>
      <diagonal/>
    </border>
    <border>
      <left style="thin">
        <color rgb="00C9D8C2"/>
      </left>
      <right style="thin">
        <color rgb="00C9D8C2"/>
      </right>
      <top style="thin">
        <color rgb="00C9D8C2"/>
      </top>
      <bottom style="thin">
        <color rgb="00C9D8C2"/>
      </bottom>
    </border>
    <border>
      <left/>
      <right/>
      <top style="thin">
        <color rgb="00C9D8C2"/>
      </top>
      <bottom/>
      <diagonal/>
    </border>
    <border>
      <left/>
      <right style="thin">
        <color rgb="00C9D8C2"/>
      </right>
      <top style="thin">
        <color rgb="00C9D8C2"/>
      </top>
      <bottom/>
      <diagonal/>
    </border>
    <border>
      <left/>
      <right/>
      <top style="thin">
        <color rgb="00C9D8C2"/>
      </top>
      <bottom style="thin">
        <color rgb="00C9D8C2"/>
      </bottom>
      <diagonal/>
    </border>
    <border>
      <left/>
      <right style="thin">
        <color rgb="00C9D8C2"/>
      </right>
      <top style="thin">
        <color rgb="00C9D8C2"/>
      </top>
      <bottom style="thin">
        <color rgb="00C9D8C2"/>
      </bottom>
      <diagonal/>
    </border>
  </borders>
  <cellStyleXfs count="1">
    <xf numFmtId="0" fontId="0" fillId="0" borderId="0"/>
  </cellStyleXfs>
  <cellXfs count="11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vertical="center" indent="1"/>
    </xf>
    <xf numFmtId="0" fontId="0" fillId="4" borderId="0" pivotButton="0" quotePrefix="0" xfId="0"/>
    <xf numFmtId="0" fontId="4" fillId="0" borderId="0" applyAlignment="1" pivotButton="0" quotePrefix="0" xfId="0">
      <alignment vertical="center" wrapText="1"/>
    </xf>
    <xf numFmtId="0" fontId="5" fillId="2" borderId="0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0" fillId="5" borderId="0" pivotButton="0" quotePrefix="0" xfId="0"/>
    <xf numFmtId="0" fontId="6" fillId="6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7" borderId="1" applyAlignment="1" pivotButton="0" quotePrefix="0" xfId="0">
      <alignment horizontal="center" vertical="center"/>
    </xf>
    <xf numFmtId="0" fontId="0" fillId="7" borderId="0" pivotButton="0" quotePrefix="0" xfId="0"/>
    <xf numFmtId="0" fontId="6" fillId="8" borderId="1" applyAlignment="1" pivotButton="0" quotePrefix="0" xfId="0">
      <alignment horizontal="center" vertical="center"/>
    </xf>
    <xf numFmtId="0" fontId="0" fillId="8" borderId="0" pivotButton="0" quotePrefix="0" xfId="0"/>
    <xf numFmtId="0" fontId="6" fillId="9" borderId="1" applyAlignment="1" pivotButton="0" quotePrefix="0" xfId="0">
      <alignment horizontal="center" vertical="center"/>
    </xf>
    <xf numFmtId="0" fontId="0" fillId="9" borderId="0" pivotButton="0" quotePrefix="0" xfId="0"/>
    <xf numFmtId="0" fontId="6" fillId="10" borderId="1" applyAlignment="1" pivotButton="0" quotePrefix="0" xfId="0">
      <alignment horizontal="center" vertical="center"/>
    </xf>
    <xf numFmtId="0" fontId="0" fillId="10" borderId="0" pivotButton="0" quotePrefix="0" xfId="0"/>
    <xf numFmtId="0" fontId="6" fillId="4" borderId="1" applyAlignment="1" pivotButton="0" quotePrefix="0" xfId="0">
      <alignment horizontal="center" vertical="center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7" fillId="3" borderId="0" applyAlignment="1" pivotButton="0" quotePrefix="0" xfId="0">
      <alignment vertical="center" wrapText="1"/>
    </xf>
    <xf numFmtId="0" fontId="0" fillId="3" borderId="0" pivotButton="0" quotePrefix="0" xfId="0"/>
    <xf numFmtId="0" fontId="10" fillId="0" borderId="0" applyAlignment="1" pivotButton="0" quotePrefix="0" xfId="0">
      <alignment vertical="center" wrapText="1"/>
    </xf>
    <xf numFmtId="0" fontId="7" fillId="3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left" vertical="center"/>
    </xf>
    <xf numFmtId="0" fontId="11" fillId="6" borderId="1" applyAlignment="1" pivotButton="0" quotePrefix="0" xfId="0">
      <alignment horizontal="left" vertical="center"/>
    </xf>
    <xf numFmtId="0" fontId="12" fillId="0" borderId="1" applyAlignment="1" pivotButton="0" quotePrefix="0" xfId="0">
      <alignment vertical="center" wrapText="1"/>
    </xf>
    <xf numFmtId="0" fontId="13" fillId="7" borderId="1" applyAlignment="1" pivotButton="0" quotePrefix="0" xfId="0">
      <alignment horizontal="left" vertical="center"/>
    </xf>
    <xf numFmtId="4" fontId="13" fillId="7" borderId="1" applyAlignment="1" pivotButton="0" quotePrefix="0" xfId="0">
      <alignment horizontal="left" vertical="center"/>
    </xf>
    <xf numFmtId="4" fontId="11" fillId="5" borderId="1" applyAlignment="1" pivotButton="0" quotePrefix="0" xfId="0">
      <alignment horizontal="left" vertical="center"/>
    </xf>
    <xf numFmtId="1" fontId="11" fillId="5" borderId="1" applyAlignment="1" pivotButton="0" quotePrefix="0" xfId="0">
      <alignment horizontal="left" vertical="center"/>
    </xf>
    <xf numFmtId="0" fontId="11" fillId="5" borderId="1" applyAlignment="1" pivotButton="0" quotePrefix="0" xfId="0">
      <alignment horizontal="left" vertical="center"/>
    </xf>
    <xf numFmtId="164" fontId="11" fillId="5" borderId="1" applyAlignment="1" pivotButton="0" quotePrefix="0" xfId="0">
      <alignment horizontal="left" vertical="center"/>
    </xf>
    <xf numFmtId="0" fontId="14" fillId="3" borderId="0" applyAlignment="1" pivotButton="0" quotePrefix="0" xfId="0">
      <alignment horizontal="left" vertical="top" wrapText="1"/>
    </xf>
    <xf numFmtId="0" fontId="15" fillId="0" borderId="0" pivotButton="0" quotePrefix="0" xfId="0"/>
    <xf numFmtId="3" fontId="9" fillId="7" borderId="1" pivotButton="0" quotePrefix="0" xfId="0"/>
    <xf numFmtId="0" fontId="9" fillId="7" borderId="1" pivotButton="0" quotePrefix="0" xfId="0"/>
    <xf numFmtId="0" fontId="4" fillId="6" borderId="1" pivotButton="0" quotePrefix="0" xfId="0"/>
    <xf numFmtId="4" fontId="9" fillId="7" borderId="1" pivotButton="0" quotePrefix="0" xfId="0"/>
    <xf numFmtId="0" fontId="4" fillId="5" borderId="1" pivotButton="0" quotePrefix="0" xfId="0"/>
    <xf numFmtId="3" fontId="4" fillId="11" borderId="1" pivotButton="0" quotePrefix="0" xfId="0"/>
    <xf numFmtId="0" fontId="4" fillId="11" borderId="1" pivotButton="0" quotePrefix="0" xfId="0"/>
    <xf numFmtId="0" fontId="4" fillId="12" borderId="1" pivotButton="0" quotePrefix="0" xfId="0"/>
    <xf numFmtId="4" fontId="4" fillId="11" borderId="1" pivotButton="0" quotePrefix="0" xfId="0"/>
    <xf numFmtId="3" fontId="4" fillId="5" borderId="1" pivotButton="0" quotePrefix="0" xfId="0"/>
    <xf numFmtId="4" fontId="4" fillId="5" borderId="1" pivotButton="0" quotePrefix="0" xfId="0"/>
    <xf numFmtId="164" fontId="4" fillId="5" borderId="1" applyAlignment="1" pivotButton="0" quotePrefix="0" xfId="0">
      <alignment horizontal="center" vertical="center"/>
    </xf>
    <xf numFmtId="1" fontId="9" fillId="7" borderId="1" pivotButton="0" quotePrefix="0" xfId="0"/>
    <xf numFmtId="2" fontId="4" fillId="5" borderId="1" pivotButton="0" quotePrefix="0" xfId="0"/>
    <xf numFmtId="165" fontId="9" fillId="7" borderId="1" pivotButton="0" quotePrefix="0" xfId="0"/>
    <xf numFmtId="166" fontId="4" fillId="5" borderId="1" pivotButton="0" quotePrefix="0" xfId="0"/>
    <xf numFmtId="0" fontId="9" fillId="13" borderId="1" pivotButton="0" quotePrefix="0" xfId="0"/>
    <xf numFmtId="3" fontId="9" fillId="13" borderId="1" pivotButton="0" quotePrefix="0" xfId="0"/>
    <xf numFmtId="164" fontId="4" fillId="11" borderId="1" applyAlignment="1" pivotButton="0" quotePrefix="0" xfId="0">
      <alignment horizontal="center" vertical="center"/>
    </xf>
    <xf numFmtId="1" fontId="9" fillId="13" borderId="1" pivotButton="0" quotePrefix="0" xfId="0"/>
    <xf numFmtId="2" fontId="4" fillId="11" borderId="1" pivotButton="0" quotePrefix="0" xfId="0"/>
    <xf numFmtId="165" fontId="9" fillId="13" borderId="1" pivotButton="0" quotePrefix="0" xfId="0"/>
    <xf numFmtId="166" fontId="4" fillId="11" borderId="1" pivotButton="0" quotePrefix="0" xfId="0"/>
    <xf numFmtId="0" fontId="16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7" fontId="9" fillId="7" borderId="1" applyAlignment="1" pivotButton="0" quotePrefix="0" xfId="0">
      <alignment horizontal="center" vertical="center"/>
    </xf>
    <xf numFmtId="167" fontId="9" fillId="13" borderId="1" applyAlignment="1" pivotButton="0" quotePrefix="0" xfId="0">
      <alignment horizontal="center" vertical="center"/>
    </xf>
    <xf numFmtId="168" fontId="4" fillId="5" borderId="1" pivotButton="0" quotePrefix="0" xfId="0"/>
    <xf numFmtId="168" fontId="9" fillId="7" borderId="1" pivotButton="0" quotePrefix="0" xfId="0"/>
    <xf numFmtId="168" fontId="4" fillId="11" borderId="1" pivotButton="0" quotePrefix="0" xfId="0"/>
    <xf numFmtId="168" fontId="9" fillId="13" borderId="1" pivotButton="0" quotePrefix="0" xfId="0"/>
    <xf numFmtId="4" fontId="9" fillId="13" borderId="1" pivotButton="0" quotePrefix="0" xfId="0"/>
    <xf numFmtId="165" fontId="4" fillId="5" borderId="1" pivotButton="0" quotePrefix="0" xfId="0"/>
    <xf numFmtId="165" fontId="4" fillId="11" borderId="1" pivotButton="0" quotePrefix="0" xfId="0"/>
    <xf numFmtId="0" fontId="7" fillId="3" borderId="1" applyAlignment="1" pivotButton="0" quotePrefix="0" xfId="0">
      <alignment horizontal="center" vertical="center"/>
    </xf>
    <xf numFmtId="1" fontId="17" fillId="3" borderId="1" applyAlignment="1" pivotButton="0" quotePrefix="0" xfId="0">
      <alignment horizontal="center" vertical="center"/>
    </xf>
    <xf numFmtId="165" fontId="17" fillId="3" borderId="1" applyAlignment="1" pivotButton="0" quotePrefix="0" xfId="0">
      <alignment horizontal="center" vertical="center"/>
    </xf>
    <xf numFmtId="3" fontId="17" fillId="3" borderId="1" applyAlignment="1" pivotButton="0" quotePrefix="0" xfId="0">
      <alignment horizontal="center" vertical="center"/>
    </xf>
    <xf numFmtId="0" fontId="18" fillId="3" borderId="1" applyAlignment="1" pivotButton="0" quotePrefix="0" xfId="0">
      <alignment horizontal="center" vertical="center"/>
    </xf>
    <xf numFmtId="166" fontId="17" fillId="3" borderId="1" applyAlignment="1" pivotButton="0" quotePrefix="0" xfId="0">
      <alignment horizontal="center" vertical="center"/>
    </xf>
    <xf numFmtId="168" fontId="17" fillId="3" borderId="1" applyAlignment="1" pivotButton="0" quotePrefix="0" xfId="0">
      <alignment horizontal="center" vertical="center"/>
    </xf>
    <xf numFmtId="9" fontId="17" fillId="3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 indent="1"/>
    </xf>
    <xf numFmtId="0" fontId="4" fillId="0" borderId="1" pivotButton="0" quotePrefix="0" xfId="0"/>
    <xf numFmtId="0" fontId="0" fillId="0" borderId="1" pivotButton="0" quotePrefix="0" xfId="0"/>
    <xf numFmtId="0" fontId="19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168" fontId="4" fillId="0" borderId="1" applyAlignment="1" pivotButton="0" quotePrefix="0" xfId="0">
      <alignment horizontal="center" vertical="center"/>
    </xf>
    <xf numFmtId="0" fontId="4" fillId="3" borderId="1" pivotButton="0" quotePrefix="0" xfId="0"/>
    <xf numFmtId="0" fontId="0" fillId="3" borderId="1" pivotButton="0" quotePrefix="0" xfId="0"/>
    <xf numFmtId="0" fontId="19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3" fontId="4" fillId="3" borderId="1" applyAlignment="1" pivotButton="0" quotePrefix="0" xfId="0">
      <alignment horizontal="center" vertical="center"/>
    </xf>
    <xf numFmtId="168" fontId="4" fillId="3" borderId="1" applyAlignment="1" pivotButton="0" quotePrefix="0" xfId="0">
      <alignment horizontal="center" vertical="center"/>
    </xf>
    <xf numFmtId="0" fontId="20" fillId="14" borderId="1" pivotButton="0" quotePrefix="0" xfId="0"/>
    <xf numFmtId="1" fontId="20" fillId="14" borderId="1" applyAlignment="1" pivotButton="0" quotePrefix="0" xfId="0">
      <alignment horizontal="center" vertical="center"/>
    </xf>
    <xf numFmtId="3" fontId="20" fillId="14" borderId="1" applyAlignment="1" pivotButton="0" quotePrefix="0" xfId="0">
      <alignment horizontal="center" vertical="center"/>
    </xf>
    <xf numFmtId="168" fontId="20" fillId="14" borderId="1" applyAlignment="1" pivotButton="0" quotePrefix="0" xfId="0">
      <alignment horizontal="center" vertical="center"/>
    </xf>
    <xf numFmtId="0" fontId="0" fillId="14" borderId="1" pivotButton="0" quotePrefix="0" xfId="0"/>
    <xf numFmtId="164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21" fillId="0" borderId="0" pivotButton="0" quotePrefix="0" xfId="0"/>
    <xf numFmtId="4" fontId="4" fillId="0" borderId="1" pivotButton="0" quotePrefix="0" xfId="0"/>
    <xf numFmtId="4" fontId="4" fillId="3" borderId="1" pivotButton="0" quotePrefix="0" xfId="0"/>
  </cellXfs>
  <cellStyles count="1">
    <cellStyle name="Normal" xfId="0" builtinId="0" hidden="0"/>
  </cellStyles>
  <dxfs count="14">
    <dxf>
      <font>
        <b val="1"/>
        <color rgb="007A3E00"/>
      </font>
      <fill>
        <patternFill patternType="solid">
          <fgColor rgb="00FFD9A8"/>
          <bgColor rgb="00FFD9A8"/>
        </patternFill>
      </fill>
      <border>
        <left style="thin">
          <color rgb="00E07B00"/>
        </left>
        <right style="thin">
          <color rgb="00E07B00"/>
        </right>
        <top style="thin">
          <color rgb="00E07B00"/>
        </top>
        <bottom style="thin">
          <color rgb="00E07B00"/>
        </bottom>
      </border>
    </dxf>
    <dxf>
      <font>
        <color rgb="009C0006"/>
      </font>
      <fill>
        <patternFill patternType="solid">
          <fgColor rgb="00FDE2E1"/>
          <bgColor rgb="00FDE2E1"/>
        </patternFill>
      </fill>
    </dxf>
    <dxf>
      <font>
        <b val="1"/>
        <color rgb="00B45309"/>
      </font>
      <fill>
        <patternFill patternType="solid">
          <fgColor rgb="00FFE8CC"/>
          <bgColor rgb="00FFE8CC"/>
        </patternFill>
      </fill>
    </dxf>
    <dxf>
      <font>
        <b val="1"/>
        <color rgb="009C0006"/>
      </font>
      <fill>
        <patternFill patternType="solid">
          <fgColor rgb="00F8B4B4"/>
          <bgColor rgb="00F8B4B4"/>
        </patternFill>
      </fill>
    </dxf>
    <dxf>
      <font>
        <color rgb="007F6000"/>
      </font>
      <fill>
        <patternFill patternType="solid">
          <fgColor rgb="00FFF1CC"/>
          <bgColor rgb="00FFF1CC"/>
        </patternFill>
      </fill>
    </dxf>
    <dxf>
      <fill>
        <patternFill patternType="solid">
          <fgColor rgb="00A9D08E"/>
          <bgColor rgb="00A9D08E"/>
        </patternFill>
      </fill>
    </dxf>
    <dxf>
      <fill>
        <patternFill patternType="solid">
          <fgColor rgb="00D0D0D0"/>
          <bgColor rgb="00D0D0D0"/>
        </patternFill>
      </fill>
    </dxf>
    <dxf>
      <fill>
        <patternFill patternType="solid">
          <fgColor rgb="00F08080"/>
          <bgColor rgb="00F08080"/>
        </patternFill>
      </fill>
    </dxf>
    <dxf>
      <fill>
        <patternFill patternType="solid">
          <fgColor rgb="0039A900"/>
          <bgColor rgb="0039A900"/>
        </patternFill>
      </fill>
    </dxf>
    <dxf>
      <font>
        <b val="1"/>
        <color rgb="001F1F1F"/>
      </font>
      <fill>
        <patternFill patternType="solid">
          <fgColor rgb="00FFC000"/>
          <bgColor rgb="00FFC000"/>
        </patternFill>
      </fill>
    </dxf>
    <dxf>
      <font>
        <b val="1"/>
        <color rgb="007F6000"/>
      </font>
      <fill>
        <patternFill patternType="solid">
          <fgColor rgb="00FFF1CC"/>
          <bgColor rgb="00FFF1CC"/>
        </patternFill>
      </fill>
    </dxf>
    <dxf>
      <font>
        <b val="1"/>
        <color rgb="00C00000"/>
      </font>
    </dxf>
    <dxf>
      <font>
        <b val="1"/>
        <color rgb="007A3E00"/>
      </font>
      <fill>
        <patternFill patternType="solid">
          <fgColor rgb="00FFD9A8"/>
          <bgColor rgb="00FFD9A8"/>
        </patternFill>
      </fill>
    </dxf>
    <dxf>
      <font>
        <color rgb="001C5200"/>
      </font>
      <fill>
        <patternFill patternType="solid">
          <fgColor rgb="00DDF0D0"/>
          <bgColor rgb="00DDF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C5200"/>
    <outlinePr summaryBelow="1" summaryRight="1"/>
    <pageSetUpPr fitToPage="1"/>
  </sheetPr>
  <dimension ref="A1:K5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2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2" customWidth="1" min="11" max="11"/>
  </cols>
  <sheetData>
    <row r="1" ht="26" customHeight="1">
      <c r="A1" s="1" t="inlineStr">
        <is>
          <t>PLAN DE PRODUCCIÓN AGRÍCOLA · CRNR LA SALADA · CÓMO DILIGENCIAR ESTE FORMATO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0" customHeight="1">
      <c r="A2" s="3" t="str">
        <f>IF(ML_NOMBRE="","► Formato general. Empiece por la hoja «Mi lote» y elija el número de su lote.","Este archivo es del Lote "&amp;ML_N&amp;" · "&amp;ML_NOMBRE&amp;" · Responsable: "&amp;ML_RESP&amp;" · Año "&amp;ML_ANO)</f>
        <v>► Formato general. Empiece por la hoja «Mi lote» y elija el número de su lote.</v>
      </c>
    </row>
    <row r="4" ht="20" customHeight="1">
      <c r="B4" s="4" t="inlineStr">
        <is>
          <t>PROPÓSITO</t>
        </is>
      </c>
      <c r="C4" s="5" t="n"/>
      <c r="D4" s="5" t="n"/>
      <c r="E4" s="5" t="n"/>
      <c r="F4" s="5" t="n"/>
      <c r="G4" s="5" t="n"/>
      <c r="H4" s="5" t="n"/>
      <c r="I4" s="5" t="n"/>
      <c r="J4" s="5" t="n"/>
    </row>
    <row r="5" ht="42" customHeight="1">
      <c r="C5" s="6" t="inlineStr">
        <is>
          <t>Articular los procesos productivos agrícolas con la formación por proyectos, facilitar la programación de cada lote y dejar trazabilidad de actividades, insumos, producción y resultados. El tablero «Planeación de la Producción Agrícola» del aplicativo lee este archivo automáticamente.</t>
        </is>
      </c>
    </row>
    <row r="7" ht="20" customHeight="1">
      <c r="B7" s="4" t="inlineStr">
        <is>
          <t>PASOS (en este orden)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 ht="32" customHeight="1">
      <c r="B8" s="7" t="n">
        <v>1</v>
      </c>
      <c r="C8" s="6" t="inlineStr">
        <is>
          <t>«Mi lote» · Revise el número y nombre del lote, el instructor responsable, el sistema productivo, el área y el año del plan. Todo el libro toma estos datos: no tendrá que repetirlos en cada fila.</t>
        </is>
      </c>
    </row>
    <row r="9" ht="32" customHeight="1">
      <c r="B9" s="7" t="n">
        <v>2</v>
      </c>
      <c r="C9" s="6" t="inlineStr">
        <is>
          <t>«Lotes» · La primera fila ya trae su lote. Complete tipo de ambiente, agua, riego, análisis de suelo y lo que haga falta. Use las filas siguientes solo para sublotes o áreas anexas.</t>
        </is>
      </c>
    </row>
    <row r="10" ht="32" customHeight="1">
      <c r="B10" s="7" t="n">
        <v>3</v>
      </c>
      <c r="C10" s="6" t="inlineStr">
        <is>
          <t>«Plan Cultivos» · Escriba UNA FILA POR CICLO (cada siembra, cohorte o cultivo). Elija el cultivo y escriba fechas, área, distancias y rendimiento meta. Las plantas, la producción meta y la duración se calculan solas.</t>
        </is>
      </c>
    </row>
    <row r="11" ht="32" customHeight="1">
      <c r="B11" s="7" t="n">
        <v>4</v>
      </c>
      <c r="C11" s="6" t="inlineStr">
        <is>
          <t>«Cronograma» · Escriba UNA FILA POR ACTIVIDAD con su fecha de inicio y de fin, y elija el ID del ciclo (el cultivo se llena solo). Los meses se pintan solos: rojo = vencida, ámbar = en curso.</t>
        </is>
      </c>
    </row>
    <row r="12" ht="32" customHeight="1">
      <c r="B12" s="7" t="n">
        <v>5</v>
      </c>
      <c r="C12" s="6" t="inlineStr">
        <is>
          <t>«Insumos» · Registre lo que necesita (semillas, fertilizantes, bioinsumos, empaques…). El costo total y la cantidad por comprar se calculan solos.</t>
        </is>
      </c>
    </row>
    <row r="13" ht="32" customHeight="1">
      <c r="B13" s="7" t="n">
        <v>6</v>
      </c>
      <c r="C13" s="6" t="inlineStr">
        <is>
          <t>«Labores BPA» · Registre las labores y aplicaciones realizadas (trazabilidad de Buenas Prácticas Agrícolas): fecha, producto, dosis, responsable y periodo de carencia.</t>
        </is>
      </c>
    </row>
    <row r="14" ht="32" customHeight="1">
      <c r="B14" s="7" t="n">
        <v>7</v>
      </c>
      <c r="C14" s="6" t="inlineStr">
        <is>
          <t>«Producción» · Registre cada cosecha: kilos brutos y descarte. La cantidad neta, el ingreso y el margen se calculan solos.</t>
        </is>
      </c>
    </row>
    <row r="15" ht="32" customHeight="1">
      <c r="B15" s="7" t="n">
        <v>8</v>
      </c>
      <c r="C15" s="6" t="inlineStr">
        <is>
          <t>«Mantenimiento» · Anote lo que requieren la infraestructura, los equipos y el sistema de riego.</t>
        </is>
      </c>
    </row>
    <row r="16" ht="32" customHeight="1">
      <c r="B16" s="7" t="n">
        <v>9</v>
      </c>
      <c r="C16" s="6" t="inlineStr">
        <is>
          <t>«Resumen» · Revise los indicadores y el SEMÁFORO DE DILIGENCIAMIENTO: cuando todo diga «✔ Al día», el plan está completo.</t>
        </is>
      </c>
    </row>
    <row r="17" ht="32" customHeight="1">
      <c r="B17" s="7" t="n">
        <v>10</v>
      </c>
      <c r="C17" s="6" t="inlineStr">
        <is>
          <t>«Enviar» · Guarde el archivo y envíelo a la Coordinación Académica (ver abajo). Actualícelo al menos una vez al mes: estados, % de avance y cosechas.</t>
        </is>
      </c>
    </row>
    <row r="19" ht="20" customHeight="1">
      <c r="B19" s="4" t="inlineStr">
        <is>
          <t>COLORES DE LAS CELDAS</t>
        </is>
      </c>
      <c r="C19" s="5" t="n"/>
      <c r="D19" s="5" t="n"/>
      <c r="E19" s="5" t="n"/>
      <c r="F19" s="5" t="n"/>
      <c r="G19" s="5" t="n"/>
      <c r="H19" s="5" t="n"/>
      <c r="I19" s="5" t="n"/>
      <c r="J19" s="5" t="n"/>
    </row>
    <row r="20" ht="18" customHeight="1">
      <c r="B20" s="8" t="inlineStr">
        <is>
          <t>escriba</t>
        </is>
      </c>
      <c r="C20" s="9" t="n"/>
      <c r="D20" s="6" t="inlineStr">
        <is>
          <t>AMARILLO · lo diligencia usted: textos, números y fechas.</t>
        </is>
      </c>
    </row>
    <row r="21" ht="18" customHeight="1">
      <c r="B21" s="10" t="inlineStr">
        <is>
          <t>▼ lista</t>
        </is>
      </c>
      <c r="C21" s="11" t="n"/>
      <c r="D21" s="6" t="inlineStr">
        <is>
          <t>VERDE · lista desplegable: haga clic en la celda y elija con la flecha ▼.</t>
        </is>
      </c>
    </row>
    <row r="22" ht="28" customHeight="1">
      <c r="B22" s="12" t="inlineStr">
        <is>
          <t>automático</t>
        </is>
      </c>
      <c r="C22" s="13" t="n"/>
      <c r="D22" s="6" t="inlineStr">
        <is>
          <t>GRIS · se calcula solo. No lo borre; si necesita otro valor, escriba encima. Algunas celdas verdes o amarillas traen una propuesta automática (p. ej. el responsable).</t>
        </is>
      </c>
    </row>
    <row r="23" ht="18" customHeight="1">
      <c r="B23" s="14" t="inlineStr">
        <is>
          <t>vencida</t>
        </is>
      </c>
      <c r="C23" s="15" t="n"/>
      <c r="D23" s="6" t="inlineStr">
        <is>
          <t>ROJO SUAVE · actividad vencida: ya pasó la fecha fin y no está Ejecutada ni Cancelada.</t>
        </is>
      </c>
    </row>
    <row r="24" ht="18" customHeight="1">
      <c r="B24" s="16" t="inlineStr">
        <is>
          <t>en curso</t>
        </is>
      </c>
      <c r="C24" s="17" t="n"/>
      <c r="D24" s="6" t="inlineStr">
        <is>
          <t>ÁMBAR · actividad en curso: hoy está entre la fecha de inicio y la de fin.</t>
        </is>
      </c>
    </row>
    <row r="25" ht="18" customHeight="1">
      <c r="B25" s="18" t="inlineStr">
        <is>
          <t>falta</t>
        </is>
      </c>
      <c r="C25" s="19" t="n"/>
      <c r="D25" s="6" t="inlineStr">
        <is>
          <t>NARANJA · falta un dato obligatorio en una fila que ya empezó a llenar.</t>
        </is>
      </c>
    </row>
    <row r="26" ht="18" customHeight="1">
      <c r="B26" s="20" t="inlineStr"/>
      <c r="C26" s="5" t="n"/>
      <c r="D26" s="6" t="inlineStr">
        <is>
          <t>VERDE INTENSO en los meses del Cronograma · periodo programado de la actividad.</t>
        </is>
      </c>
    </row>
    <row r="28" ht="20" customHeight="1">
      <c r="B28" s="4" t="inlineStr">
        <is>
          <t>EJEMPLO BREVE (solo de guía: no lo copie en las hojas)</t>
        </is>
      </c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B29" s="21" t="inlineStr">
        <is>
          <t>Plan Cultivos (una fila por ciclo): tomate bajo cubierta</t>
        </is>
      </c>
    </row>
    <row r="30" ht="30" customHeight="1">
      <c r="C30" s="22" t="inlineStr">
        <is>
          <t>Cultivo</t>
        </is>
      </c>
      <c r="D30" s="22" t="inlineStr">
        <is>
          <t>Fecha prevista inicio</t>
        </is>
      </c>
      <c r="E30" s="22" t="inlineStr">
        <is>
          <t>Fecha probable cosecha</t>
        </is>
      </c>
      <c r="F30" s="22" t="inlineStr">
        <is>
          <t>Área (m²)</t>
        </is>
      </c>
      <c r="G30" s="22" t="inlineStr">
        <is>
          <t>Dist. surcos · plantas (m)</t>
        </is>
      </c>
      <c r="H30" s="22" t="inlineStr">
        <is>
          <t>Densidad (auto)</t>
        </is>
      </c>
      <c r="I30" s="22" t="inlineStr">
        <is>
          <t>N.º plantas (auto)</t>
        </is>
      </c>
      <c r="J30" s="22" t="inlineStr">
        <is>
          <t>Producción meta (auto)</t>
        </is>
      </c>
    </row>
    <row r="31" ht="28" customHeight="1">
      <c r="C31" s="23" t="inlineStr">
        <is>
          <t>Tomate</t>
        </is>
      </c>
      <c r="D31" s="24" t="inlineStr">
        <is>
          <t>01/10/2026</t>
        </is>
      </c>
      <c r="E31" s="24" t="inlineStr">
        <is>
          <t>15/01/2027</t>
        </is>
      </c>
      <c r="F31" s="24" t="inlineStr">
        <is>
          <t>200</t>
        </is>
      </c>
      <c r="G31" s="24" t="inlineStr">
        <is>
          <t>1,2 · 0,4</t>
        </is>
      </c>
      <c r="H31" s="25" t="inlineStr">
        <is>
          <t>20.833</t>
        </is>
      </c>
      <c r="I31" s="25" t="inlineStr">
        <is>
          <t>417</t>
        </is>
      </c>
      <c r="J31" s="25" t="inlineStr">
        <is>
          <t>1.600 kg</t>
        </is>
      </c>
    </row>
    <row r="32">
      <c r="B32" s="21" t="inlineStr">
        <is>
          <t>Cronograma (una fila por actividad) del mismo ciclo</t>
        </is>
      </c>
    </row>
    <row r="33" ht="30" customHeight="1">
      <c r="C33" s="22" t="inlineStr">
        <is>
          <t>ID ciclo</t>
        </is>
      </c>
      <c r="D33" s="22" t="inlineStr">
        <is>
          <t>Cultivo (auto)</t>
        </is>
      </c>
      <c r="E33" s="22" t="inlineStr">
        <is>
          <t>Actividad</t>
        </is>
      </c>
      <c r="F33" s="22" t="inlineStr">
        <is>
          <t>Tipo</t>
        </is>
      </c>
      <c r="G33" s="22" t="inlineStr">
        <is>
          <t>Fecha inicio</t>
        </is>
      </c>
      <c r="H33" s="22" t="inlineStr">
        <is>
          <t>Fecha fin</t>
        </is>
      </c>
      <c r="I33" s="22" t="inlineStr">
        <is>
          <t>Duración (auto)</t>
        </is>
      </c>
      <c r="J33" s="22" t="inlineStr">
        <is>
          <t>Estado</t>
        </is>
      </c>
    </row>
    <row r="34" ht="28" customHeight="1">
      <c r="C34" s="23" t="inlineStr">
        <is>
          <t>C-001</t>
        </is>
      </c>
      <c r="D34" s="25" t="inlineStr">
        <is>
          <t>Tomate</t>
        </is>
      </c>
      <c r="E34" s="24" t="inlineStr">
        <is>
          <t>Trasplante de plántulas</t>
        </is>
      </c>
      <c r="F34" s="23" t="inlineStr">
        <is>
          <t>Siembra/trasplante</t>
        </is>
      </c>
      <c r="G34" s="24" t="inlineStr">
        <is>
          <t>01/10/2026</t>
        </is>
      </c>
      <c r="H34" s="24" t="inlineStr">
        <is>
          <t>02/10/2026</t>
        </is>
      </c>
      <c r="I34" s="25" t="inlineStr">
        <is>
          <t>2</t>
        </is>
      </c>
      <c r="J34" s="23" t="inlineStr">
        <is>
          <t>Planeada</t>
        </is>
      </c>
    </row>
    <row r="35" ht="28" customHeight="1">
      <c r="C35" s="23" t="inlineStr">
        <is>
          <t>C-001</t>
        </is>
      </c>
      <c r="D35" s="25" t="inlineStr">
        <is>
          <t>Tomate</t>
        </is>
      </c>
      <c r="E35" s="24" t="inlineStr">
        <is>
          <t>Fertilización de arranque</t>
        </is>
      </c>
      <c r="F35" s="23" t="inlineStr">
        <is>
          <t>Fertilización</t>
        </is>
      </c>
      <c r="G35" s="24" t="inlineStr">
        <is>
          <t>09/10/2026</t>
        </is>
      </c>
      <c r="H35" s="24" t="inlineStr">
        <is>
          <t>09/10/2026</t>
        </is>
      </c>
      <c r="I35" s="25" t="inlineStr">
        <is>
          <t>1</t>
        </is>
      </c>
      <c r="J35" s="23" t="inlineStr">
        <is>
          <t>Planeada</t>
        </is>
      </c>
    </row>
    <row r="36">
      <c r="B36" s="21" t="inlineStr">
        <is>
          <t>Insumos (lo que necesita el ciclo)</t>
        </is>
      </c>
    </row>
    <row r="37" ht="30" customHeight="1">
      <c r="C37" s="22" t="inlineStr">
        <is>
          <t>ID ciclo</t>
        </is>
      </c>
      <c r="D37" s="22" t="inlineStr">
        <is>
          <t>Insumo / material</t>
        </is>
      </c>
      <c r="E37" s="22" t="inlineStr">
        <is>
          <t>Tipo insumo</t>
        </is>
      </c>
      <c r="F37" s="22" t="inlineStr">
        <is>
          <t>Unidad</t>
        </is>
      </c>
      <c r="G37" s="22" t="inlineStr">
        <is>
          <t>Cantidad</t>
        </is>
      </c>
      <c r="H37" s="22" t="inlineStr">
        <is>
          <t>Valor unitario</t>
        </is>
      </c>
      <c r="I37" s="22" t="inlineStr">
        <is>
          <t>Costo total (auto)</t>
        </is>
      </c>
      <c r="J37" s="22" t="inlineStr">
        <is>
          <t>Por comprar (auto)</t>
        </is>
      </c>
    </row>
    <row r="38" ht="28" customHeight="1">
      <c r="C38" s="23" t="inlineStr">
        <is>
          <t>C-001</t>
        </is>
      </c>
      <c r="D38" s="24" t="inlineStr">
        <is>
          <t>Plántulas de tomate chonto</t>
        </is>
      </c>
      <c r="E38" s="23" t="inlineStr">
        <is>
          <t>Semilla/material vegetal</t>
        </is>
      </c>
      <c r="F38" s="23" t="inlineStr">
        <is>
          <t>unidad</t>
        </is>
      </c>
      <c r="G38" s="24" t="inlineStr">
        <is>
          <t>420</t>
        </is>
      </c>
      <c r="H38" s="24" t="inlineStr">
        <is>
          <t>$ 450</t>
        </is>
      </c>
      <c r="I38" s="25" t="inlineStr">
        <is>
          <t>$ 189.000</t>
        </is>
      </c>
      <c r="J38" s="25" t="inlineStr">
        <is>
          <t>420</t>
        </is>
      </c>
    </row>
    <row r="40" ht="20" customHeight="1">
      <c r="B40" s="4" t="inlineStr">
        <is>
          <t>REGLAS PARA QUE EL TABLERO LEA SU PLAN</t>
        </is>
      </c>
      <c r="C40" s="5" t="n"/>
      <c r="D40" s="5" t="n"/>
      <c r="E40" s="5" t="n"/>
      <c r="F40" s="5" t="n"/>
      <c r="G40" s="5" t="n"/>
      <c r="H40" s="5" t="n"/>
      <c r="I40" s="5" t="n"/>
      <c r="J40" s="5" t="n"/>
    </row>
    <row r="41" ht="18" customHeight="1">
      <c r="C41" s="6" t="inlineStr">
        <is>
          <t>•  No cambie los nombres de las hojas ni los títulos de la fila 4; no inserte filas encima de ellos.</t>
        </is>
      </c>
    </row>
    <row r="42" ht="18" customHeight="1">
      <c r="C42" s="6" t="inlineStr">
        <is>
          <t>•  Escriba en las filas preparadas, debajo de los títulos. No deje filas de ejemplo ni notas sueltas allí.</t>
        </is>
      </c>
    </row>
    <row r="43" ht="18" customHeight="1">
      <c r="C43" s="6" t="inlineStr">
        <is>
          <t>•  Números sin unidades ni textos: 2,5 y no «2,5 kg». Si un dato no aplica, deje la celda vacía.</t>
        </is>
      </c>
    </row>
    <row r="44" ht="18" customHeight="1">
      <c r="C44" s="6" t="inlineStr">
        <is>
          <t>•  Fechas como fecha (dd/mm/aaaa). «Semanal» o «continua» van en la frecuencia o en observaciones.</t>
        </is>
      </c>
    </row>
    <row r="45" ht="18" customHeight="1">
      <c r="C45" s="6" t="inlineStr">
        <is>
          <t>•  Distancias en metros: 80 cm = 0,8. Porcentajes de 0 a 100: 40 = 40 %.</t>
        </is>
      </c>
    </row>
    <row r="46" ht="30" customHeight="1">
      <c r="C46" s="6" t="inlineStr">
        <is>
          <t>•  Hay filas de sobra: 200 ciclos, 300 actividades, 300 insumos y 500 labores. No inserte filas sueltas; si se acaban, pida a la Coordinación un archivo ampliado.</t>
        </is>
      </c>
    </row>
    <row r="47" ht="18" customHeight="1">
      <c r="C47" s="6" t="inlineStr">
        <is>
          <t>•  Guarde siempre en formato Excel (.xlsx) y conserve «Plan_Produccion» en el nombre del archivo.</t>
        </is>
      </c>
    </row>
    <row r="49" ht="20" customHeight="1">
      <c r="B49" s="4" t="inlineStr">
        <is>
          <t>¿A QUIÉN SE ENVÍA?</t>
        </is>
      </c>
      <c r="C49" s="5" t="n"/>
      <c r="D49" s="5" t="n"/>
      <c r="E49" s="5" t="n"/>
      <c r="F49" s="5" t="n"/>
      <c r="G49" s="5" t="n"/>
      <c r="H49" s="5" t="n"/>
      <c r="I49" s="5" t="n"/>
      <c r="J49" s="5" t="n"/>
    </row>
    <row r="50" ht="44" customHeight="1">
      <c r="C50" s="26" t="inlineStr">
        <is>
          <t>Envíe el archivo a la Coordinación Académica del CRNR La Salada, que lo publica en el panel del aplicativo; el tablero «Planeación de la Producción Agrícola» lo lee automáticamente. Envíe cada actualización con el MISMO nombre de archivo: la versión nueva reemplaza a la anterior.</t>
        </is>
      </c>
      <c r="D50" s="27" t="n"/>
      <c r="E50" s="27" t="n"/>
      <c r="F50" s="27" t="n"/>
      <c r="G50" s="27" t="n"/>
      <c r="H50" s="27" t="n"/>
      <c r="I50" s="27" t="n"/>
      <c r="J50" s="27" t="n"/>
    </row>
    <row r="52" ht="20" customHeight="1">
      <c r="B52" s="4" t="inlineStr">
        <is>
          <t>FUENTE DE LA ESTRUCTURA</t>
        </is>
      </c>
      <c r="C52" s="5" t="n"/>
      <c r="D52" s="5" t="n"/>
      <c r="E52" s="5" t="n"/>
      <c r="F52" s="5" t="n"/>
      <c r="G52" s="5" t="n"/>
      <c r="H52" s="5" t="n"/>
      <c r="I52" s="5" t="n"/>
      <c r="J52" s="5" t="n"/>
    </row>
    <row r="53" ht="32" customHeight="1">
      <c r="C53" s="28" t="inlineStr">
        <is>
          <t>Construido a partir del Plan de Producción Agrícola 2026, los registros de Buenas Prácticas Agrícolas por lote, la planeación operativa del Lote 6 y la matriz oficial de lotes de la UEP Agrícola (15 lotes). Formato estándar versión 2 · septiembre de 2026.</t>
        </is>
      </c>
    </row>
  </sheetData>
  <mergeCells count="46">
    <mergeCell ref="B25:C25"/>
    <mergeCell ref="C15:J15"/>
    <mergeCell ref="D25:J25"/>
    <mergeCell ref="C42:J42"/>
    <mergeCell ref="B22:C22"/>
    <mergeCell ref="C14:J14"/>
    <mergeCell ref="D24:J24"/>
    <mergeCell ref="C5:J5"/>
    <mergeCell ref="C45:J45"/>
    <mergeCell ref="A1:K1"/>
    <mergeCell ref="D23:J23"/>
    <mergeCell ref="B29:J29"/>
    <mergeCell ref="B21:C21"/>
    <mergeCell ref="B19:J19"/>
    <mergeCell ref="D26:J26"/>
    <mergeCell ref="B28:J28"/>
    <mergeCell ref="C10:J10"/>
    <mergeCell ref="C16:J16"/>
    <mergeCell ref="D20:J20"/>
    <mergeCell ref="B23:C23"/>
    <mergeCell ref="B40:J40"/>
    <mergeCell ref="C47:J47"/>
    <mergeCell ref="C44:J44"/>
    <mergeCell ref="C41:J41"/>
    <mergeCell ref="B49:J49"/>
    <mergeCell ref="C50:J50"/>
    <mergeCell ref="C9:J9"/>
    <mergeCell ref="C12:J12"/>
    <mergeCell ref="D22:J22"/>
    <mergeCell ref="C43:J43"/>
    <mergeCell ref="C11:J11"/>
    <mergeCell ref="B36:J36"/>
    <mergeCell ref="D21:J21"/>
    <mergeCell ref="B32:J32"/>
    <mergeCell ref="A2:K2"/>
    <mergeCell ref="C46:J46"/>
    <mergeCell ref="B4:J4"/>
    <mergeCell ref="C8:J8"/>
    <mergeCell ref="B7:J7"/>
    <mergeCell ref="C17:J17"/>
    <mergeCell ref="B24:C24"/>
    <mergeCell ref="B20:C20"/>
    <mergeCell ref="C13:J13"/>
    <mergeCell ref="B26:C26"/>
    <mergeCell ref="C53:J53"/>
    <mergeCell ref="B52:J52"/>
  </mergeCells>
  <printOptions horizontalCentered="1"/>
  <pageMargins left="0.4" right="0.4" top="0.5" bottom="0.5" header="0.5" footer="0.5"/>
  <pageSetup orientation="portrait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2C200"/>
    <outlinePr summaryBelow="1" summaryRight="1"/>
    <pageSetUpPr fitToPage="1"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36" customWidth="1" min="3" max="3"/>
    <col width="58" customWidth="1" min="4" max="4"/>
    <col width="3" customWidth="1" min="5" max="5"/>
    <col hidden="1" width="13" customWidth="1" min="8" max="8"/>
  </cols>
  <sheetData>
    <row r="1" ht="26" customHeight="1">
      <c r="A1" s="1" t="inlineStr">
        <is>
          <t>MI LOTE · DATOS BASE DEL PLAN</t>
        </is>
      </c>
      <c r="B1" s="2" t="n"/>
      <c r="C1" s="2" t="n"/>
      <c r="D1" s="2" t="n"/>
      <c r="E1" s="2" t="n"/>
    </row>
    <row r="2" ht="20" customHeight="1">
      <c r="A2" s="29" t="inlineStr">
        <is>
          <t>Revise estos datos UNA sola vez: el libro los copia solos en todas las hojas (ID lote, nombre del lote, responsable y ficha).</t>
        </is>
      </c>
    </row>
    <row r="4" ht="22" customHeight="1">
      <c r="B4" s="22" t="inlineStr">
        <is>
          <t>Dato</t>
        </is>
      </c>
      <c r="C4" s="22" t="inlineStr">
        <is>
          <t>Valor</t>
        </is>
      </c>
      <c r="D4" s="22" t="inlineStr">
        <is>
          <t>Ayuda</t>
        </is>
      </c>
    </row>
    <row r="5" ht="24" customHeight="1">
      <c r="B5" s="30" t="inlineStr">
        <is>
          <t>N.º del lote</t>
        </is>
      </c>
      <c r="C5" s="31" t="n"/>
      <c r="D5" s="32" t="inlineStr">
        <is>
          <t>Número del lote en la matriz oficial (1 a 15).</t>
        </is>
      </c>
      <c r="H5" t="str">
        <f>IF(C5="","",C5)</f>
        <v/>
      </c>
    </row>
    <row r="6" ht="24" customHeight="1">
      <c r="B6" s="30" t="inlineStr">
        <is>
          <t>Nombre del lote</t>
        </is>
      </c>
      <c r="C6" s="33" t="str">
        <f>IFERROR(VLOOKUP($C$5,L_Matriz,2,FALSE),"")</f>
        <v/>
      </c>
      <c r="D6" s="32" t="inlineStr">
        <is>
          <t>Como aparece en la matriz oficial. Se llena solo al elegir el número; puede corregirlo escribiendo encima.</t>
        </is>
      </c>
      <c r="H6" t="str">
        <f>IF(C6="","",C6)</f>
        <v/>
      </c>
    </row>
    <row r="7" ht="24" customHeight="1">
      <c r="B7" s="30" t="inlineStr">
        <is>
          <t>Instructor responsable</t>
        </is>
      </c>
      <c r="C7" s="33" t="str">
        <f>IFERROR(VLOOKUP($C$5,L_Matriz,5,FALSE),"")</f>
        <v/>
      </c>
      <c r="D7" s="32" t="inlineStr">
        <is>
          <t>Nombre completo del instructor a cargo. Se llena solo al elegir el número; puede corregirlo escribiendo encima.</t>
        </is>
      </c>
      <c r="H7" t="str">
        <f>IF(C7="","",C7)</f>
        <v/>
      </c>
    </row>
    <row r="8" ht="24" customHeight="1">
      <c r="B8" s="30" t="inlineStr">
        <is>
          <t>Sistema productivo</t>
        </is>
      </c>
      <c r="C8" s="33" t="str">
        <f>IFERROR(VLOOKUP($C$5,L_Matriz,4,FALSE),"")</f>
        <v/>
      </c>
      <c r="D8" s="32" t="inlineStr">
        <is>
          <t>Ej.: Hortalizas, Musáceas, Café, Hidroponía. Se llena solo al elegir el número; puede corregirlo escribiendo encima.</t>
        </is>
      </c>
      <c r="H8" t="str">
        <f>IF(C8="","",C8)</f>
        <v/>
      </c>
    </row>
    <row r="9" ht="24" customHeight="1">
      <c r="B9" s="30" t="inlineStr">
        <is>
          <t>Área total (m²)</t>
        </is>
      </c>
      <c r="C9" s="34" t="str">
        <f>IFERROR(VLOOKUP($C$5,L_Matriz,3,FALSE),"")</f>
        <v/>
      </c>
      <c r="D9" s="32" t="inlineStr">
        <is>
          <t>Área total del lote según la matriz. Se llena solo al elegir el número; puede corregirlo escribiendo encima.</t>
        </is>
      </c>
      <c r="H9" t="str">
        <f>IF(C9="","",C9)</f>
        <v/>
      </c>
    </row>
    <row r="10" ht="24" customHeight="1">
      <c r="B10" s="30" t="inlineStr">
        <is>
          <t>Área útil (m²)</t>
        </is>
      </c>
      <c r="C10" s="35" t="n"/>
      <c r="D10" s="32" t="inlineStr">
        <is>
          <t>Área realmente sembrable. Si no la conoce, déjela vacía.</t>
        </is>
      </c>
      <c r="H10" t="str">
        <f>IF(C10="","",C10)</f>
        <v/>
      </c>
    </row>
    <row r="11" ht="24" customHeight="1">
      <c r="B11" s="30" t="inlineStr">
        <is>
          <t>Año del plan</t>
        </is>
      </c>
      <c r="C11" s="36" t="n">
        <v>2026</v>
      </c>
      <c r="D11" s="32" t="inlineStr">
        <is>
          <t>Año que muestran los meses del Cronograma.</t>
        </is>
      </c>
      <c r="H11">
        <f>IF(C11="",YEAR(TODAY()),C11)</f>
        <v>2026</v>
      </c>
    </row>
    <row r="12" ht="24" customHeight="1">
      <c r="B12" s="30" t="inlineStr">
        <is>
          <t>Ficha / grupo principal</t>
        </is>
      </c>
      <c r="C12" s="37" t="n"/>
      <c r="D12" s="32" t="inlineStr">
        <is>
          <t>Opcional: se propone en Plan Cultivos y Cronograma.</t>
        </is>
      </c>
      <c r="H12" t="str">
        <f>IF(C12="","",C12)</f>
        <v/>
      </c>
    </row>
    <row r="13" ht="24" customHeight="1">
      <c r="B13" s="30" t="inlineStr">
        <is>
          <t>Contacto del instructor</t>
        </is>
      </c>
      <c r="C13" s="37" t="n"/>
      <c r="D13" s="32" t="inlineStr">
        <is>
          <t>Opcional: correo o celular institucional.</t>
        </is>
      </c>
    </row>
    <row r="14" ht="24" customHeight="1">
      <c r="B14" s="30" t="inlineStr">
        <is>
          <t>Fecha de actualización</t>
        </is>
      </c>
      <c r="C14" s="38" t="n"/>
      <c r="D14" s="32" t="inlineStr">
        <is>
          <t>Cambie esta fecha cada vez que actualice el plan.</t>
        </is>
      </c>
    </row>
    <row r="16">
      <c r="B16" s="39" t="inlineStr">
        <is>
          <t>Estos datos alimentan por fórmula las columnas grises «ID lote», «Nombre lote» y los valores propuestos de «Responsable» y «Ficha / grupo» en todas las hojas.</t>
        </is>
      </c>
    </row>
    <row r="17"/>
    <row r="19">
      <c r="B19" s="40" t="inlineStr">
        <is>
          <t>Siguiente paso → hoja «Plan Cultivos»: una fila por cada ciclo productivo.</t>
        </is>
      </c>
    </row>
  </sheetData>
  <mergeCells count="4">
    <mergeCell ref="A2:E2"/>
    <mergeCell ref="B16:D17"/>
    <mergeCell ref="A1:E1"/>
    <mergeCell ref="B19:D19"/>
  </mergeCells>
  <dataValidations count="5">
    <dataValidation sqref="C5" showDropDown="0" showInputMessage="1" showErrorMessage="1" allowBlank="1" errorTitle="Valor fuera de la lista" error="Ese valor no está en la lista. Pulse «Sí» para dejarlo así o «No» para elegir uno. Puede ampliar las listas en la hoja «Listas»." promptTitle="Elija su lote" prompt="Elija el número del lote: el nombre, el responsable, el sistema y el área se llenan solos desde la matriz oficial." type="list" errorStyle="warning">
      <formula1>L_LoteN</formula1>
    </dataValidation>
    <dataValidation sqref="C9" showDropDown="0" showInputMessage="0" showErrorMessage="1" allowBlank="1" errorTitle="Número no válido" error="Escriba solo el número, sin unidades ni textos como «no aplica». Si no aplica, deje la celda vacía." type="decimal" errorStyle="stop" operator="between">
      <formula1>0</formula1>
      <formula2>100000</formula2>
    </dataValidation>
    <dataValidation sqref="C10" showDropDown="0" showInputMessage="0" showErrorMessage="1" allowBlank="1" errorTitle="Número no válido" error="Escriba solo el número, sin unidades ni textos como «no aplica». Si no aplica, deje la celda vacía." type="decimal" errorStyle="stop" operator="between">
      <formula1>0</formula1>
      <formula2>100000</formula2>
    </dataValidation>
    <dataValidation sqref="C11" showDropDown="0" showInputMessage="1" showErrorMessage="1" allowBlank="1" errorTitle="Año no válido" error="Escriba un año entre 2025 y 2030." promptTitle="Año del plan" prompt="Año de 2025 a 2030." type="whole" errorStyle="stop" operator="between">
      <formula1>2025</formula1>
      <formula2>2030</formula2>
    </dataValidation>
    <dataValidation sqref="C14" showDropDown="0" showInputMessage="0" showErrorMessage="1" allowBlank="1" errorTitle="Fecha no válida" error="Escriba una fecha entre 01/01/2025 y 31/12/2030 (dd/mm/aaaa). No use textos como «semanal»: para eso están la frecuencia y las observaciones." type="date" errorStyle="stop" operator="between">
      <formula1>45658</formula1>
      <formula2>47848</formula2>
    </dataValidation>
  </dataValidations>
  <printOptions horizontalCentered="1"/>
  <pageMargins left="0.4" right="0.4" top="0.5" bottom="0.5" header="0.5" footer="0.5"/>
  <pageSetup orientation="portrait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39A900"/>
    <outlinePr summaryBelow="1" summaryRight="1"/>
    <pageSetUpPr fitToPage="1"/>
  </sheetPr>
  <dimension ref="A1:O2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20" customWidth="1" min="3" max="3"/>
    <col width="24" customWidth="1" min="4" max="4"/>
    <col width="11" customWidth="1" min="5" max="5"/>
    <col width="11" customWidth="1" min="6" max="6"/>
    <col width="10" customWidth="1" min="7" max="7"/>
    <col width="26" customWidth="1" min="8" max="8"/>
    <col width="15" customWidth="1" min="9" max="9"/>
    <col width="15" customWidth="1" min="10" max="10"/>
    <col width="18" customWidth="1" min="11" max="11"/>
    <col width="22" customWidth="1" min="12" max="12"/>
    <col width="14" customWidth="1" min="13" max="13"/>
    <col width="24" customWidth="1" min="14" max="14"/>
    <col width="30" customWidth="1" min="15" max="15"/>
  </cols>
  <sheetData>
    <row r="1" ht="26" customHeight="1">
      <c r="A1" s="1" t="inlineStr">
        <is>
          <t>INVENTARIO Y CARACTERIZACIÓN DE LOTES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3" ht="14" customHeight="1">
      <c r="A3" s="8" t="inlineStr">
        <is>
          <t>fila 5 = Mi lote</t>
        </is>
      </c>
      <c r="B3" s="8" t="inlineStr">
        <is>
          <t>escriba</t>
        </is>
      </c>
      <c r="C3" s="10" t="inlineStr">
        <is>
          <t>▼ lista</t>
        </is>
      </c>
      <c r="D3" s="10" t="inlineStr">
        <is>
          <t>▼ lista</t>
        </is>
      </c>
      <c r="E3" s="8" t="inlineStr">
        <is>
          <t>número</t>
        </is>
      </c>
      <c r="F3" s="8" t="inlineStr">
        <is>
          <t>número</t>
        </is>
      </c>
      <c r="G3" s="10" t="inlineStr">
        <is>
          <t>▼ lista</t>
        </is>
      </c>
      <c r="H3" s="8" t="inlineStr">
        <is>
          <t>escriba</t>
        </is>
      </c>
      <c r="I3" s="10" t="inlineStr">
        <is>
          <t>▼ lista</t>
        </is>
      </c>
      <c r="J3" s="10" t="inlineStr">
        <is>
          <t>▼ lista</t>
        </is>
      </c>
      <c r="K3" s="8" t="inlineStr">
        <is>
          <t>escriba</t>
        </is>
      </c>
      <c r="L3" s="8" t="inlineStr">
        <is>
          <t>escriba</t>
        </is>
      </c>
      <c r="M3" s="10" t="inlineStr">
        <is>
          <t>▼ lista</t>
        </is>
      </c>
      <c r="N3" s="8" t="inlineStr">
        <is>
          <t>escriba</t>
        </is>
      </c>
      <c r="O3" s="8" t="inlineStr">
        <is>
          <t>escriba</t>
        </is>
      </c>
    </row>
    <row r="4" ht="44" customHeight="1">
      <c r="A4" s="22" t="inlineStr">
        <is>
          <t>ID lote</t>
        </is>
      </c>
      <c r="B4" s="22" t="inlineStr">
        <is>
          <t>Nombre</t>
        </is>
      </c>
      <c r="C4" s="22" t="inlineStr">
        <is>
          <t>Tipo ambiente</t>
        </is>
      </c>
      <c r="D4" s="22" t="inlineStr">
        <is>
          <t>Responsable</t>
        </is>
      </c>
      <c r="E4" s="22" t="inlineStr">
        <is>
          <t>Área total (m²)</t>
        </is>
      </c>
      <c r="F4" s="22" t="inlineStr">
        <is>
          <t>Área útil (m²)</t>
        </is>
      </c>
      <c r="G4" s="22" t="inlineStr">
        <is>
          <t>Cultivado</t>
        </is>
      </c>
      <c r="H4" s="22" t="inlineStr">
        <is>
          <t>Cultivo actual / referencia</t>
        </is>
      </c>
      <c r="I4" s="22" t="inlineStr">
        <is>
          <t>Estado</t>
        </is>
      </c>
      <c r="J4" s="22" t="inlineStr">
        <is>
          <t>Disponibilidad de agua</t>
        </is>
      </c>
      <c r="K4" s="22" t="inlineStr">
        <is>
          <t>Sistema de riego</t>
        </is>
      </c>
      <c r="L4" s="22" t="inlineStr">
        <is>
          <t>Coordenadas / ubicación</t>
        </is>
      </c>
      <c r="M4" s="22" t="inlineStr">
        <is>
          <t>Análisis de suelo</t>
        </is>
      </c>
      <c r="N4" s="22" t="inlineStr">
        <is>
          <t>Mantenimiento requerido</t>
        </is>
      </c>
      <c r="O4" s="22" t="inlineStr">
        <is>
          <t>Observaciones</t>
        </is>
      </c>
    </row>
    <row r="5">
      <c r="A5" s="41" t="str">
        <f>ML_N</f>
        <v/>
      </c>
      <c r="B5" s="42" t="str">
        <f>ML_NOMBRE</f>
        <v/>
      </c>
      <c r="C5" s="43" t="n"/>
      <c r="D5" s="42" t="str">
        <f>ML_RESP</f>
        <v/>
      </c>
      <c r="E5" s="44" t="str">
        <f>ML_AREA</f>
        <v/>
      </c>
      <c r="F5" s="44" t="str">
        <f>ML_UTIL</f>
        <v/>
      </c>
      <c r="G5" s="43" t="n"/>
      <c r="H5" s="42" t="str">
        <f>ML_SISTEMA</f>
        <v/>
      </c>
      <c r="I5" s="43" t="n"/>
      <c r="J5" s="43" t="n"/>
      <c r="K5" s="45" t="n"/>
      <c r="L5" s="45" t="n"/>
      <c r="M5" s="43" t="n"/>
      <c r="N5" s="45" t="n"/>
      <c r="O5" s="45" t="n"/>
    </row>
    <row r="6">
      <c r="A6" s="46" t="n"/>
      <c r="B6" s="47" t="n"/>
      <c r="C6" s="48" t="n"/>
      <c r="D6" s="48" t="n"/>
      <c r="E6" s="49" t="n"/>
      <c r="F6" s="49" t="n"/>
      <c r="G6" s="48" t="n"/>
      <c r="H6" s="47" t="n"/>
      <c r="I6" s="48" t="n"/>
      <c r="J6" s="48" t="n"/>
      <c r="K6" s="47" t="n"/>
      <c r="L6" s="47" t="n"/>
      <c r="M6" s="48" t="n"/>
      <c r="N6" s="47" t="n"/>
      <c r="O6" s="47" t="n"/>
    </row>
    <row r="7">
      <c r="A7" s="50" t="n"/>
      <c r="B7" s="45" t="n"/>
      <c r="C7" s="43" t="n"/>
      <c r="D7" s="43" t="n"/>
      <c r="E7" s="51" t="n"/>
      <c r="F7" s="51" t="n"/>
      <c r="G7" s="43" t="n"/>
      <c r="H7" s="45" t="n"/>
      <c r="I7" s="43" t="n"/>
      <c r="J7" s="43" t="n"/>
      <c r="K7" s="45" t="n"/>
      <c r="L7" s="45" t="n"/>
      <c r="M7" s="43" t="n"/>
      <c r="N7" s="45" t="n"/>
      <c r="O7" s="45" t="n"/>
    </row>
    <row r="8">
      <c r="A8" s="46" t="n"/>
      <c r="B8" s="47" t="n"/>
      <c r="C8" s="48" t="n"/>
      <c r="D8" s="48" t="n"/>
      <c r="E8" s="49" t="n"/>
      <c r="F8" s="49" t="n"/>
      <c r="G8" s="48" t="n"/>
      <c r="H8" s="47" t="n"/>
      <c r="I8" s="48" t="n"/>
      <c r="J8" s="48" t="n"/>
      <c r="K8" s="47" t="n"/>
      <c r="L8" s="47" t="n"/>
      <c r="M8" s="48" t="n"/>
      <c r="N8" s="47" t="n"/>
      <c r="O8" s="47" t="n"/>
    </row>
    <row r="9">
      <c r="A9" s="50" t="n"/>
      <c r="B9" s="45" t="n"/>
      <c r="C9" s="43" t="n"/>
      <c r="D9" s="43" t="n"/>
      <c r="E9" s="51" t="n"/>
      <c r="F9" s="51" t="n"/>
      <c r="G9" s="43" t="n"/>
      <c r="H9" s="45" t="n"/>
      <c r="I9" s="43" t="n"/>
      <c r="J9" s="43" t="n"/>
      <c r="K9" s="45" t="n"/>
      <c r="L9" s="45" t="n"/>
      <c r="M9" s="43" t="n"/>
      <c r="N9" s="45" t="n"/>
      <c r="O9" s="45" t="n"/>
    </row>
    <row r="10">
      <c r="A10" s="46" t="n"/>
      <c r="B10" s="47" t="n"/>
      <c r="C10" s="48" t="n"/>
      <c r="D10" s="48" t="n"/>
      <c r="E10" s="49" t="n"/>
      <c r="F10" s="49" t="n"/>
      <c r="G10" s="48" t="n"/>
      <c r="H10" s="47" t="n"/>
      <c r="I10" s="48" t="n"/>
      <c r="J10" s="48" t="n"/>
      <c r="K10" s="47" t="n"/>
      <c r="L10" s="47" t="n"/>
      <c r="M10" s="48" t="n"/>
      <c r="N10" s="47" t="n"/>
      <c r="O10" s="47" t="n"/>
    </row>
    <row r="11">
      <c r="A11" s="50" t="n"/>
      <c r="B11" s="45" t="n"/>
      <c r="C11" s="43" t="n"/>
      <c r="D11" s="43" t="n"/>
      <c r="E11" s="51" t="n"/>
      <c r="F11" s="51" t="n"/>
      <c r="G11" s="43" t="n"/>
      <c r="H11" s="45" t="n"/>
      <c r="I11" s="43" t="n"/>
      <c r="J11" s="43" t="n"/>
      <c r="K11" s="45" t="n"/>
      <c r="L11" s="45" t="n"/>
      <c r="M11" s="43" t="n"/>
      <c r="N11" s="45" t="n"/>
      <c r="O11" s="45" t="n"/>
    </row>
    <row r="12">
      <c r="A12" s="46" t="n"/>
      <c r="B12" s="47" t="n"/>
      <c r="C12" s="48" t="n"/>
      <c r="D12" s="48" t="n"/>
      <c r="E12" s="49" t="n"/>
      <c r="F12" s="49" t="n"/>
      <c r="G12" s="48" t="n"/>
      <c r="H12" s="47" t="n"/>
      <c r="I12" s="48" t="n"/>
      <c r="J12" s="48" t="n"/>
      <c r="K12" s="47" t="n"/>
      <c r="L12" s="47" t="n"/>
      <c r="M12" s="48" t="n"/>
      <c r="N12" s="47" t="n"/>
      <c r="O12" s="47" t="n"/>
    </row>
    <row r="13">
      <c r="A13" s="50" t="n"/>
      <c r="B13" s="45" t="n"/>
      <c r="C13" s="43" t="n"/>
      <c r="D13" s="43" t="n"/>
      <c r="E13" s="51" t="n"/>
      <c r="F13" s="51" t="n"/>
      <c r="G13" s="43" t="n"/>
      <c r="H13" s="45" t="n"/>
      <c r="I13" s="43" t="n"/>
      <c r="J13" s="43" t="n"/>
      <c r="K13" s="45" t="n"/>
      <c r="L13" s="45" t="n"/>
      <c r="M13" s="43" t="n"/>
      <c r="N13" s="45" t="n"/>
      <c r="O13" s="45" t="n"/>
    </row>
    <row r="14">
      <c r="A14" s="46" t="n"/>
      <c r="B14" s="47" t="n"/>
      <c r="C14" s="48" t="n"/>
      <c r="D14" s="48" t="n"/>
      <c r="E14" s="49" t="n"/>
      <c r="F14" s="49" t="n"/>
      <c r="G14" s="48" t="n"/>
      <c r="H14" s="47" t="n"/>
      <c r="I14" s="48" t="n"/>
      <c r="J14" s="48" t="n"/>
      <c r="K14" s="47" t="n"/>
      <c r="L14" s="47" t="n"/>
      <c r="M14" s="48" t="n"/>
      <c r="N14" s="47" t="n"/>
      <c r="O14" s="47" t="n"/>
    </row>
    <row r="15">
      <c r="A15" s="50" t="n"/>
      <c r="B15" s="45" t="n"/>
      <c r="C15" s="43" t="n"/>
      <c r="D15" s="43" t="n"/>
      <c r="E15" s="51" t="n"/>
      <c r="F15" s="51" t="n"/>
      <c r="G15" s="43" t="n"/>
      <c r="H15" s="45" t="n"/>
      <c r="I15" s="43" t="n"/>
      <c r="J15" s="43" t="n"/>
      <c r="K15" s="45" t="n"/>
      <c r="L15" s="45" t="n"/>
      <c r="M15" s="43" t="n"/>
      <c r="N15" s="45" t="n"/>
      <c r="O15" s="45" t="n"/>
    </row>
    <row r="16">
      <c r="A16" s="46" t="n"/>
      <c r="B16" s="47" t="n"/>
      <c r="C16" s="48" t="n"/>
      <c r="D16" s="48" t="n"/>
      <c r="E16" s="49" t="n"/>
      <c r="F16" s="49" t="n"/>
      <c r="G16" s="48" t="n"/>
      <c r="H16" s="47" t="n"/>
      <c r="I16" s="48" t="n"/>
      <c r="J16" s="48" t="n"/>
      <c r="K16" s="47" t="n"/>
      <c r="L16" s="47" t="n"/>
      <c r="M16" s="48" t="n"/>
      <c r="N16" s="47" t="n"/>
      <c r="O16" s="47" t="n"/>
    </row>
    <row r="17">
      <c r="A17" s="50" t="n"/>
      <c r="B17" s="45" t="n"/>
      <c r="C17" s="43" t="n"/>
      <c r="D17" s="43" t="n"/>
      <c r="E17" s="51" t="n"/>
      <c r="F17" s="51" t="n"/>
      <c r="G17" s="43" t="n"/>
      <c r="H17" s="45" t="n"/>
      <c r="I17" s="43" t="n"/>
      <c r="J17" s="43" t="n"/>
      <c r="K17" s="45" t="n"/>
      <c r="L17" s="45" t="n"/>
      <c r="M17" s="43" t="n"/>
      <c r="N17" s="45" t="n"/>
      <c r="O17" s="45" t="n"/>
    </row>
    <row r="18">
      <c r="A18" s="46" t="n"/>
      <c r="B18" s="47" t="n"/>
      <c r="C18" s="48" t="n"/>
      <c r="D18" s="48" t="n"/>
      <c r="E18" s="49" t="n"/>
      <c r="F18" s="49" t="n"/>
      <c r="G18" s="48" t="n"/>
      <c r="H18" s="47" t="n"/>
      <c r="I18" s="48" t="n"/>
      <c r="J18" s="48" t="n"/>
      <c r="K18" s="47" t="n"/>
      <c r="L18" s="47" t="n"/>
      <c r="M18" s="48" t="n"/>
      <c r="N18" s="47" t="n"/>
      <c r="O18" s="47" t="n"/>
    </row>
    <row r="19">
      <c r="A19" s="50" t="n"/>
      <c r="B19" s="45" t="n"/>
      <c r="C19" s="43" t="n"/>
      <c r="D19" s="43" t="n"/>
      <c r="E19" s="51" t="n"/>
      <c r="F19" s="51" t="n"/>
      <c r="G19" s="43" t="n"/>
      <c r="H19" s="45" t="n"/>
      <c r="I19" s="43" t="n"/>
      <c r="J19" s="43" t="n"/>
      <c r="K19" s="45" t="n"/>
      <c r="L19" s="45" t="n"/>
      <c r="M19" s="43" t="n"/>
      <c r="N19" s="45" t="n"/>
      <c r="O19" s="45" t="n"/>
    </row>
    <row r="20">
      <c r="A20" s="46" t="n"/>
      <c r="B20" s="47" t="n"/>
      <c r="C20" s="48" t="n"/>
      <c r="D20" s="48" t="n"/>
      <c r="E20" s="49" t="n"/>
      <c r="F20" s="49" t="n"/>
      <c r="G20" s="48" t="n"/>
      <c r="H20" s="47" t="n"/>
      <c r="I20" s="48" t="n"/>
      <c r="J20" s="48" t="n"/>
      <c r="K20" s="47" t="n"/>
      <c r="L20" s="47" t="n"/>
      <c r="M20" s="48" t="n"/>
      <c r="N20" s="47" t="n"/>
      <c r="O20" s="47" t="n"/>
    </row>
    <row r="21">
      <c r="A21" s="50" t="n"/>
      <c r="B21" s="45" t="n"/>
      <c r="C21" s="43" t="n"/>
      <c r="D21" s="43" t="n"/>
      <c r="E21" s="51" t="n"/>
      <c r="F21" s="51" t="n"/>
      <c r="G21" s="43" t="n"/>
      <c r="H21" s="45" t="n"/>
      <c r="I21" s="43" t="n"/>
      <c r="J21" s="43" t="n"/>
      <c r="K21" s="45" t="n"/>
      <c r="L21" s="45" t="n"/>
      <c r="M21" s="43" t="n"/>
      <c r="N21" s="45" t="n"/>
      <c r="O21" s="45" t="n"/>
    </row>
    <row r="22">
      <c r="A22" s="46" t="n"/>
      <c r="B22" s="47" t="n"/>
      <c r="C22" s="48" t="n"/>
      <c r="D22" s="48" t="n"/>
      <c r="E22" s="49" t="n"/>
      <c r="F22" s="49" t="n"/>
      <c r="G22" s="48" t="n"/>
      <c r="H22" s="47" t="n"/>
      <c r="I22" s="48" t="n"/>
      <c r="J22" s="48" t="n"/>
      <c r="K22" s="47" t="n"/>
      <c r="L22" s="47" t="n"/>
      <c r="M22" s="48" t="n"/>
      <c r="N22" s="47" t="n"/>
      <c r="O22" s="47" t="n"/>
    </row>
    <row r="23">
      <c r="A23" s="50" t="n"/>
      <c r="B23" s="45" t="n"/>
      <c r="C23" s="43" t="n"/>
      <c r="D23" s="43" t="n"/>
      <c r="E23" s="51" t="n"/>
      <c r="F23" s="51" t="n"/>
      <c r="G23" s="43" t="n"/>
      <c r="H23" s="45" t="n"/>
      <c r="I23" s="43" t="n"/>
      <c r="J23" s="43" t="n"/>
      <c r="K23" s="45" t="n"/>
      <c r="L23" s="45" t="n"/>
      <c r="M23" s="43" t="n"/>
      <c r="N23" s="45" t="n"/>
      <c r="O23" s="45" t="n"/>
    </row>
    <row r="24">
      <c r="A24" s="46" t="n"/>
      <c r="B24" s="47" t="n"/>
      <c r="C24" s="48" t="n"/>
      <c r="D24" s="48" t="n"/>
      <c r="E24" s="49" t="n"/>
      <c r="F24" s="49" t="n"/>
      <c r="G24" s="48" t="n"/>
      <c r="H24" s="47" t="n"/>
      <c r="I24" s="48" t="n"/>
      <c r="J24" s="48" t="n"/>
      <c r="K24" s="47" t="n"/>
      <c r="L24" s="47" t="n"/>
      <c r="M24" s="48" t="n"/>
      <c r="N24" s="47" t="n"/>
      <c r="O24" s="47" t="n"/>
    </row>
  </sheetData>
  <autoFilter ref="A4:O24"/>
  <mergeCells count="2">
    <mergeCell ref="A1:O1"/>
    <mergeCell ref="A2:O2"/>
  </mergeCells>
  <dataValidations count="14">
    <dataValidation sqref="A5:A24" showDropDown="0" showInputMessage="1" showErrorMessage="0" allowBlank="1" promptTitle="ID lote" prompt="Número del lote. La primera fila sale de «Mi lote»; use las siguientes solo para sublotes o áreas anexas."/>
    <dataValidation sqref="B5:B24" showDropDown="0" showInputMessage="1" showErrorMessage="0" allowBlank="1" promptTitle="Nombre del lote" prompt="Nombre del lote o sublote."/>
    <dataValidation sqref="C5:C24" showDropDown="0" showInputMessage="1" showErrorMessage="1" allowBlank="1" errorTitle="Valor fuera de la lista" error="Ese valor no está en la lista. Pulse «Sí» para dejarlo así o «No» para elegir uno. Puede ampliar las listas en la hoja «Listas»." promptTitle="Tipo de ambiente" prompt="Campo abierto, invernadero o cubierta, casa malla, hidroponía, plantuladero…" type="list" errorStyle="warning">
      <formula1>L_Instal</formula1>
    </dataValidation>
    <dataValidation sqref="D5:D24" showDropDown="0" showInputMessage="1" showErrorMessage="1" allowBlank="1" errorTitle="Valor fuera de la lista" error="Ese valor no está en la lista. Pulse «Sí» para dejarlo así o «No» para elegir uno. Puede ampliar las listas en la hoja «Listas»." promptTitle="Responsable" prompt="Instructor a cargo del lote." type="list" errorStyle="warning">
      <formula1>L_Resp</formula1>
    </dataValidation>
    <dataValidation sqref="E5:E24" showDropDown="0" showInputMessage="1" showErrorMessage="1" allowBlank="1" errorTitle="Número no válido" error="Escriba solo el número, sin unidades ni textos como «no aplica». Si no aplica, deje la celda vacía. Rango: 0 a 100.000." promptTitle="Área total (m²)" prompt="Área total del lote en m². Solo el número." type="decimal" errorStyle="stop" operator="between">
      <formula1>0</formula1>
      <formula2>100000</formula2>
    </dataValidation>
    <dataValidation sqref="F5:F24" showDropDown="0" showInputMessage="1" showErrorMessage="1" allowBlank="1" errorTitle="Número no válido" error="Escriba solo el número, sin unidades ni textos como «no aplica». Si no aplica, deje la celda vacía. Rango: 0 a 100.000." promptTitle="Área útil (m²)" prompt="Área realmente sembrable (sin caminos ni zonas de servicio)." type="decimal" errorStyle="stop" operator="between">
      <formula1>0</formula1>
      <formula2>100000</formula2>
    </dataValidation>
    <dataValidation sqref="G5:G24" showDropDown="0" showInputMessage="1" showErrorMessage="1" allowBlank="1" errorTitle="Elija de la lista" error="Ese valor no está permitido. Haga clic en la flecha ▼ de la celda y elija una opción de la lista." promptTitle="¿Está cultivado?" prompt="Sí o No." type="list" errorStyle="stop">
      <formula1>L_SiNo</formula1>
    </dataValidation>
    <dataValidation sqref="H5:H24" showDropDown="0" showInputMessage="1" showErrorMessage="0" allowBlank="1" promptTitle="Cultivo actual" prompt="Sistema o cultivo que tiene hoy el lote."/>
    <dataValidation sqref="I5:I24" showDropDown="0" showInputMessage="1" showErrorMessage="1" allowBlank="1" errorTitle="Valor fuera de la lista" error="Ese valor no está en la lista. Pulse «Sí» para dejarlo así o «No» para elegir uno. Puede ampliar las listas en la hoja «Listas»." promptTitle="Estado del lote" prompt="Activo, en preparación, en descanso, en mantenimiento, conservación o cerrado." type="list" errorStyle="warning">
      <formula1>L_EstLote</formula1>
    </dataValidation>
    <dataValidation sqref="J5:J24" showDropDown="0" showInputMessage="1" showErrorMessage="1" allowBlank="1" errorTitle="Elija de la lista" error="Ese valor no está permitido. Haga clic en la flecha ▼ de la celda y elija una opción de la lista." promptTitle="Agua" prompt="Disponible, limitada o no disponible." type="list" errorStyle="stop">
      <formula1>L_Agua</formula1>
    </dataValidation>
    <dataValidation sqref="K5:K24" showDropDown="0" showInputMessage="1" showErrorMessage="0" allowBlank="1" promptTitle="Sistema de riego" prompt="Ej.: goteo, aspersión, manguera, NFT."/>
    <dataValidation sqref="L5:L24" showDropDown="0" showInputMessage="1" showErrorMessage="0" allowBlank="1" promptTitle="Ubicación" prompt="Coordenadas GPS o referencia dentro de la finca."/>
    <dataValidation sqref="M5:M24" showDropDown="0" showInputMessage="1" showErrorMessage="1" allowBlank="1" errorTitle="Elija de la lista" error="Ese valor no está permitido. Haga clic en la flecha ▼ de la celda y elija una opción de la lista." promptTitle="Análisis de suelo" prompt="Realizado, pendiente o no aplica." type="list" errorStyle="stop">
      <formula1>L_Suelo</formula1>
    </dataValidation>
    <dataValidation sqref="N5:N24" showDropDown="0" showInputMessage="1" showErrorMessage="0" allowBlank="1" promptTitle="Mantenimiento" prompt="Lo que necesita el lote: cercas, drenajes, cubierta, riego…"/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9A900"/>
    <outlinePr summaryBelow="1" summaryRight="1"/>
    <pageSetUpPr fitToPage="1"/>
  </sheetPr>
  <dimension ref="A1:AA204"/>
  <sheetViews>
    <sheetView zoomScale="9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5" customWidth="1" min="3" max="3"/>
    <col width="17" customWidth="1" min="4" max="4"/>
    <col width="15" customWidth="1" min="5" max="5"/>
    <col width="18" customWidth="1" min="6" max="6"/>
    <col width="16" customWidth="1" min="7" max="7"/>
    <col width="11" customWidth="1" min="8" max="8"/>
    <col width="11" customWidth="1" min="9" max="9"/>
    <col width="12" customWidth="1" min="10" max="10"/>
    <col width="10" customWidth="1" min="11" max="11"/>
    <col width="11" customWidth="1" min="12" max="12"/>
    <col width="9" customWidth="1" min="13" max="13"/>
    <col width="9" customWidth="1" min="14" max="14"/>
    <col width="11" customWidth="1" min="15" max="15"/>
    <col width="11" customWidth="1" min="16" max="16"/>
    <col width="11" customWidth="1" min="17" max="17"/>
    <col width="11" customWidth="1" min="18" max="18"/>
    <col width="22" customWidth="1" min="19" max="19"/>
    <col width="11" customWidth="1" min="20" max="20"/>
    <col width="26" customWidth="1" min="21" max="21"/>
    <col width="15" customWidth="1" min="22" max="22"/>
    <col width="8" customWidth="1" min="23" max="23"/>
    <col width="11" customWidth="1" min="24" max="24"/>
    <col width="11" customWidth="1" min="25" max="25"/>
    <col width="24" customWidth="1" min="26" max="26"/>
    <col width="30" customWidth="1" min="27" max="27"/>
  </cols>
  <sheetData>
    <row r="1" ht="26" customHeight="1">
      <c r="A1" s="1" t="inlineStr">
        <is>
          <t>PLAN MAESTRO DE CULTIVOS · una fila por ciclo productivo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3" ht="14" customHeight="1">
      <c r="A3" s="12" t="inlineStr">
        <is>
          <t>automático</t>
        </is>
      </c>
      <c r="B3" s="12" t="inlineStr">
        <is>
          <t>automático</t>
        </is>
      </c>
      <c r="C3" s="12" t="inlineStr">
        <is>
          <t>automático</t>
        </is>
      </c>
      <c r="D3" s="10" t="inlineStr">
        <is>
          <t>▼ lista</t>
        </is>
      </c>
      <c r="E3" s="8" t="inlineStr">
        <is>
          <t>escriba</t>
        </is>
      </c>
      <c r="F3" s="10" t="inlineStr">
        <is>
          <t>▼ lista</t>
        </is>
      </c>
      <c r="G3" s="10" t="inlineStr">
        <is>
          <t>▼ lista</t>
        </is>
      </c>
      <c r="H3" s="8" t="inlineStr">
        <is>
          <t>fecha</t>
        </is>
      </c>
      <c r="I3" s="8" t="inlineStr">
        <is>
          <t>fecha</t>
        </is>
      </c>
      <c r="J3" s="10" t="inlineStr">
        <is>
          <t>▼ lista</t>
        </is>
      </c>
      <c r="K3" s="12" t="inlineStr">
        <is>
          <t>automático</t>
        </is>
      </c>
      <c r="L3" s="8" t="inlineStr">
        <is>
          <t>número</t>
        </is>
      </c>
      <c r="M3" s="8" t="inlineStr">
        <is>
          <t>número</t>
        </is>
      </c>
      <c r="N3" s="8" t="inlineStr">
        <is>
          <t>número</t>
        </is>
      </c>
      <c r="O3" s="12" t="inlineStr">
        <is>
          <t>automático</t>
        </is>
      </c>
      <c r="P3" s="12" t="inlineStr">
        <is>
          <t>automático</t>
        </is>
      </c>
      <c r="Q3" s="8" t="inlineStr">
        <is>
          <t>número</t>
        </is>
      </c>
      <c r="R3" s="12" t="inlineStr">
        <is>
          <t>automático</t>
        </is>
      </c>
      <c r="S3" s="10" t="inlineStr">
        <is>
          <t>▼ lista</t>
        </is>
      </c>
      <c r="T3" s="8" t="inlineStr">
        <is>
          <t>escriba</t>
        </is>
      </c>
      <c r="U3" s="8" t="inlineStr">
        <is>
          <t>escriba</t>
        </is>
      </c>
      <c r="V3" s="10" t="inlineStr">
        <is>
          <t>▼ lista</t>
        </is>
      </c>
      <c r="W3" s="8" t="inlineStr">
        <is>
          <t>0 a 100</t>
        </is>
      </c>
      <c r="X3" s="8" t="inlineStr">
        <is>
          <t>fecha</t>
        </is>
      </c>
      <c r="Y3" s="8" t="inlineStr">
        <is>
          <t>fecha</t>
        </is>
      </c>
      <c r="Z3" s="8" t="inlineStr">
        <is>
          <t>escriba</t>
        </is>
      </c>
      <c r="AA3" s="8" t="inlineStr">
        <is>
          <t>escriba</t>
        </is>
      </c>
    </row>
    <row r="4" ht="44" customHeight="1">
      <c r="A4" s="22" t="inlineStr">
        <is>
          <t>ID ciclo</t>
        </is>
      </c>
      <c r="B4" s="22" t="inlineStr">
        <is>
          <t>ID lote</t>
        </is>
      </c>
      <c r="C4" s="22" t="inlineStr">
        <is>
          <t>Nombre lote</t>
        </is>
      </c>
      <c r="D4" s="22" t="inlineStr">
        <is>
          <t>Cultivo</t>
        </is>
      </c>
      <c r="E4" s="22" t="inlineStr">
        <is>
          <t>Variedad</t>
        </is>
      </c>
      <c r="F4" s="22" t="inlineStr">
        <is>
          <t>Tipo instalación</t>
        </is>
      </c>
      <c r="G4" s="22" t="inlineStr">
        <is>
          <t>Método de siembra</t>
        </is>
      </c>
      <c r="H4" s="22" t="inlineStr">
        <is>
          <t>Fecha prevista inicio</t>
        </is>
      </c>
      <c r="I4" s="22" t="inlineStr">
        <is>
          <t>Fecha probable cosecha</t>
        </is>
      </c>
      <c r="J4" s="22" t="inlineStr">
        <is>
          <t>Frecuencia de cosecha</t>
        </is>
      </c>
      <c r="K4" s="22" t="inlineStr">
        <is>
          <t>Duración del ciclo (días)</t>
        </is>
      </c>
      <c r="L4" s="22" t="inlineStr">
        <is>
          <t>Área planificada (m²)</t>
        </is>
      </c>
      <c r="M4" s="22" t="inlineStr">
        <is>
          <t>Dist. surcos (m)</t>
        </is>
      </c>
      <c r="N4" s="22" t="inlineStr">
        <is>
          <t>Dist. plantas (m)</t>
        </is>
      </c>
      <c r="O4" s="22" t="inlineStr">
        <is>
          <t>Densidad (plantas/ha)</t>
        </is>
      </c>
      <c r="P4" s="22" t="inlineStr">
        <is>
          <t>N.º plantas planificado</t>
        </is>
      </c>
      <c r="Q4" s="22" t="inlineStr">
        <is>
          <t>Rendimiento meta (kg/m²)</t>
        </is>
      </c>
      <c r="R4" s="22" t="inlineStr">
        <is>
          <t>Producción meta (kg)</t>
        </is>
      </c>
      <c r="S4" s="22" t="inlineStr">
        <is>
          <t>Responsable</t>
        </is>
      </c>
      <c r="T4" s="22" t="inlineStr">
        <is>
          <t>Ficha / grupo</t>
        </is>
      </c>
      <c r="U4" s="22" t="inlineStr">
        <is>
          <t>Competencia / resultado de aprendizaje</t>
        </is>
      </c>
      <c r="V4" s="22" t="inlineStr">
        <is>
          <t>Estado ciclo</t>
        </is>
      </c>
      <c r="W4" s="22" t="inlineStr">
        <is>
          <t>% avance</t>
        </is>
      </c>
      <c r="X4" s="22" t="inlineStr">
        <is>
          <t>Fecha real inicio</t>
        </is>
      </c>
      <c r="Y4" s="22" t="inlineStr">
        <is>
          <t>Fecha real fin</t>
        </is>
      </c>
      <c r="Z4" s="22" t="inlineStr">
        <is>
          <t>Riesgos / restricciones</t>
        </is>
      </c>
      <c r="AA4" s="22" t="inlineStr">
        <is>
          <t>Observaciones</t>
        </is>
      </c>
    </row>
    <row r="5">
      <c r="A5" s="42" t="inlineStr">
        <is>
          <t>C-001</t>
        </is>
      </c>
      <c r="B5" s="41" t="str">
        <f>IF($D5="","",ML_N)</f>
        <v/>
      </c>
      <c r="C5" s="42" t="str">
        <f>IF($D5="","",ML_NOMBRE)</f>
        <v/>
      </c>
      <c r="D5" s="43" t="n"/>
      <c r="E5" s="45" t="n"/>
      <c r="F5" s="43" t="n"/>
      <c r="G5" s="43" t="n"/>
      <c r="H5" s="52" t="n"/>
      <c r="I5" s="52" t="n"/>
      <c r="J5" s="43" t="n"/>
      <c r="K5" s="53" t="str">
        <f>IF(AND(ISNUMBER($H5),ISNUMBER($I5)),$I5-$H5+1,"")</f>
        <v/>
      </c>
      <c r="L5" s="51" t="n"/>
      <c r="M5" s="54" t="n"/>
      <c r="N5" s="54" t="n"/>
      <c r="O5" s="41" t="str">
        <f>IF(AND(N($M5)&gt;0,N($N5)&gt;0),ROUND(10000/($M5*$N5),0),"")</f>
        <v/>
      </c>
      <c r="P5" s="41" t="str">
        <f>IF(AND(N($L5)&gt;0,N($O5)&gt;0),ROUND($L5*$O5/10000,0),"")</f>
        <v/>
      </c>
      <c r="Q5" s="51" t="n"/>
      <c r="R5" s="55" t="str">
        <f>IF(AND(N($L5)&gt;0,N($Q5)&gt;0),ROUND($L5*$Q5,1),"")</f>
        <v/>
      </c>
      <c r="S5" s="43" t="str">
        <f>IF($D5="","",ML_RESP)</f>
        <v/>
      </c>
      <c r="T5" s="45" t="str">
        <f>IF($D5="","",ML_FICHA)</f>
        <v/>
      </c>
      <c r="U5" s="45" t="n"/>
      <c r="V5" s="43" t="n"/>
      <c r="W5" s="56" t="n"/>
      <c r="X5" s="52" t="n"/>
      <c r="Y5" s="52" t="n"/>
      <c r="Z5" s="45" t="n"/>
      <c r="AA5" s="45" t="n"/>
    </row>
    <row r="6">
      <c r="A6" s="57" t="inlineStr">
        <is>
          <t>C-002</t>
        </is>
      </c>
      <c r="B6" s="58" t="str">
        <f>IF($D6="","",ML_N)</f>
        <v/>
      </c>
      <c r="C6" s="57" t="str">
        <f>IF($D6="","",ML_NOMBRE)</f>
        <v/>
      </c>
      <c r="D6" s="48" t="n"/>
      <c r="E6" s="47" t="n"/>
      <c r="F6" s="48" t="n"/>
      <c r="G6" s="48" t="n"/>
      <c r="H6" s="59" t="n"/>
      <c r="I6" s="59" t="n"/>
      <c r="J6" s="48" t="n"/>
      <c r="K6" s="60" t="str">
        <f>IF(AND(ISNUMBER($H6),ISNUMBER($I6)),$I6-$H6+1,"")</f>
        <v/>
      </c>
      <c r="L6" s="49" t="n"/>
      <c r="M6" s="61" t="n"/>
      <c r="N6" s="61" t="n"/>
      <c r="O6" s="58" t="str">
        <f>IF(AND(N($M6)&gt;0,N($N6)&gt;0),ROUND(10000/($M6*$N6),0),"")</f>
        <v/>
      </c>
      <c r="P6" s="58" t="str">
        <f>IF(AND(N($L6)&gt;0,N($O6)&gt;0),ROUND($L6*$O6/10000,0),"")</f>
        <v/>
      </c>
      <c r="Q6" s="49" t="n"/>
      <c r="R6" s="62" t="str">
        <f>IF(AND(N($L6)&gt;0,N($Q6)&gt;0),ROUND($L6*$Q6,1),"")</f>
        <v/>
      </c>
      <c r="S6" s="48" t="str">
        <f>IF($D6="","",ML_RESP)</f>
        <v/>
      </c>
      <c r="T6" s="47" t="str">
        <f>IF($D6="","",ML_FICHA)</f>
        <v/>
      </c>
      <c r="U6" s="47" t="n"/>
      <c r="V6" s="48" t="n"/>
      <c r="W6" s="63" t="n"/>
      <c r="X6" s="59" t="n"/>
      <c r="Y6" s="59" t="n"/>
      <c r="Z6" s="47" t="n"/>
      <c r="AA6" s="47" t="n"/>
    </row>
    <row r="7">
      <c r="A7" s="42" t="inlineStr">
        <is>
          <t>C-003</t>
        </is>
      </c>
      <c r="B7" s="41" t="str">
        <f>IF($D7="","",ML_N)</f>
        <v/>
      </c>
      <c r="C7" s="42" t="str">
        <f>IF($D7="","",ML_NOMBRE)</f>
        <v/>
      </c>
      <c r="D7" s="43" t="n"/>
      <c r="E7" s="45" t="n"/>
      <c r="F7" s="43" t="n"/>
      <c r="G7" s="43" t="n"/>
      <c r="H7" s="52" t="n"/>
      <c r="I7" s="52" t="n"/>
      <c r="J7" s="43" t="n"/>
      <c r="K7" s="53" t="str">
        <f>IF(AND(ISNUMBER($H7),ISNUMBER($I7)),$I7-$H7+1,"")</f>
        <v/>
      </c>
      <c r="L7" s="51" t="n"/>
      <c r="M7" s="54" t="n"/>
      <c r="N7" s="54" t="n"/>
      <c r="O7" s="41" t="str">
        <f>IF(AND(N($M7)&gt;0,N($N7)&gt;0),ROUND(10000/($M7*$N7),0),"")</f>
        <v/>
      </c>
      <c r="P7" s="41" t="str">
        <f>IF(AND(N($L7)&gt;0,N($O7)&gt;0),ROUND($L7*$O7/10000,0),"")</f>
        <v/>
      </c>
      <c r="Q7" s="51" t="n"/>
      <c r="R7" s="55" t="str">
        <f>IF(AND(N($L7)&gt;0,N($Q7)&gt;0),ROUND($L7*$Q7,1),"")</f>
        <v/>
      </c>
      <c r="S7" s="43" t="str">
        <f>IF($D7="","",ML_RESP)</f>
        <v/>
      </c>
      <c r="T7" s="45" t="str">
        <f>IF($D7="","",ML_FICHA)</f>
        <v/>
      </c>
      <c r="U7" s="45" t="n"/>
      <c r="V7" s="43" t="n"/>
      <c r="W7" s="56" t="n"/>
      <c r="X7" s="52" t="n"/>
      <c r="Y7" s="52" t="n"/>
      <c r="Z7" s="45" t="n"/>
      <c r="AA7" s="45" t="n"/>
    </row>
    <row r="8">
      <c r="A8" s="57" t="inlineStr">
        <is>
          <t>C-004</t>
        </is>
      </c>
      <c r="B8" s="58" t="str">
        <f>IF($D8="","",ML_N)</f>
        <v/>
      </c>
      <c r="C8" s="57" t="str">
        <f>IF($D8="","",ML_NOMBRE)</f>
        <v/>
      </c>
      <c r="D8" s="48" t="n"/>
      <c r="E8" s="47" t="n"/>
      <c r="F8" s="48" t="n"/>
      <c r="G8" s="48" t="n"/>
      <c r="H8" s="59" t="n"/>
      <c r="I8" s="59" t="n"/>
      <c r="J8" s="48" t="n"/>
      <c r="K8" s="60" t="str">
        <f>IF(AND(ISNUMBER($H8),ISNUMBER($I8)),$I8-$H8+1,"")</f>
        <v/>
      </c>
      <c r="L8" s="49" t="n"/>
      <c r="M8" s="61" t="n"/>
      <c r="N8" s="61" t="n"/>
      <c r="O8" s="58" t="str">
        <f>IF(AND(N($M8)&gt;0,N($N8)&gt;0),ROUND(10000/($M8*$N8),0),"")</f>
        <v/>
      </c>
      <c r="P8" s="58" t="str">
        <f>IF(AND(N($L8)&gt;0,N($O8)&gt;0),ROUND($L8*$O8/10000,0),"")</f>
        <v/>
      </c>
      <c r="Q8" s="49" t="n"/>
      <c r="R8" s="62" t="str">
        <f>IF(AND(N($L8)&gt;0,N($Q8)&gt;0),ROUND($L8*$Q8,1),"")</f>
        <v/>
      </c>
      <c r="S8" s="48" t="str">
        <f>IF($D8="","",ML_RESP)</f>
        <v/>
      </c>
      <c r="T8" s="47" t="str">
        <f>IF($D8="","",ML_FICHA)</f>
        <v/>
      </c>
      <c r="U8" s="47" t="n"/>
      <c r="V8" s="48" t="n"/>
      <c r="W8" s="63" t="n"/>
      <c r="X8" s="59" t="n"/>
      <c r="Y8" s="59" t="n"/>
      <c r="Z8" s="47" t="n"/>
      <c r="AA8" s="47" t="n"/>
    </row>
    <row r="9">
      <c r="A9" s="42" t="inlineStr">
        <is>
          <t>C-005</t>
        </is>
      </c>
      <c r="B9" s="41" t="str">
        <f>IF($D9="","",ML_N)</f>
        <v/>
      </c>
      <c r="C9" s="42" t="str">
        <f>IF($D9="","",ML_NOMBRE)</f>
        <v/>
      </c>
      <c r="D9" s="43" t="n"/>
      <c r="E9" s="45" t="n"/>
      <c r="F9" s="43" t="n"/>
      <c r="G9" s="43" t="n"/>
      <c r="H9" s="52" t="n"/>
      <c r="I9" s="52" t="n"/>
      <c r="J9" s="43" t="n"/>
      <c r="K9" s="53" t="str">
        <f>IF(AND(ISNUMBER($H9),ISNUMBER($I9)),$I9-$H9+1,"")</f>
        <v/>
      </c>
      <c r="L9" s="51" t="n"/>
      <c r="M9" s="54" t="n"/>
      <c r="N9" s="54" t="n"/>
      <c r="O9" s="41" t="str">
        <f>IF(AND(N($M9)&gt;0,N($N9)&gt;0),ROUND(10000/($M9*$N9),0),"")</f>
        <v/>
      </c>
      <c r="P9" s="41" t="str">
        <f>IF(AND(N($L9)&gt;0,N($O9)&gt;0),ROUND($L9*$O9/10000,0),"")</f>
        <v/>
      </c>
      <c r="Q9" s="51" t="n"/>
      <c r="R9" s="55" t="str">
        <f>IF(AND(N($L9)&gt;0,N($Q9)&gt;0),ROUND($L9*$Q9,1),"")</f>
        <v/>
      </c>
      <c r="S9" s="43" t="str">
        <f>IF($D9="","",ML_RESP)</f>
        <v/>
      </c>
      <c r="T9" s="45" t="str">
        <f>IF($D9="","",ML_FICHA)</f>
        <v/>
      </c>
      <c r="U9" s="45" t="n"/>
      <c r="V9" s="43" t="n"/>
      <c r="W9" s="56" t="n"/>
      <c r="X9" s="52" t="n"/>
      <c r="Y9" s="52" t="n"/>
      <c r="Z9" s="45" t="n"/>
      <c r="AA9" s="45" t="n"/>
    </row>
    <row r="10">
      <c r="A10" s="57" t="inlineStr">
        <is>
          <t>C-006</t>
        </is>
      </c>
      <c r="B10" s="58" t="str">
        <f>IF($D10="","",ML_N)</f>
        <v/>
      </c>
      <c r="C10" s="57" t="str">
        <f>IF($D10="","",ML_NOMBRE)</f>
        <v/>
      </c>
      <c r="D10" s="48" t="n"/>
      <c r="E10" s="47" t="n"/>
      <c r="F10" s="48" t="n"/>
      <c r="G10" s="48" t="n"/>
      <c r="H10" s="59" t="n"/>
      <c r="I10" s="59" t="n"/>
      <c r="J10" s="48" t="n"/>
      <c r="K10" s="60" t="str">
        <f>IF(AND(ISNUMBER($H10),ISNUMBER($I10)),$I10-$H10+1,"")</f>
        <v/>
      </c>
      <c r="L10" s="49" t="n"/>
      <c r="M10" s="61" t="n"/>
      <c r="N10" s="61" t="n"/>
      <c r="O10" s="58" t="str">
        <f>IF(AND(N($M10)&gt;0,N($N10)&gt;0),ROUND(10000/($M10*$N10),0),"")</f>
        <v/>
      </c>
      <c r="P10" s="58" t="str">
        <f>IF(AND(N($L10)&gt;0,N($O10)&gt;0),ROUND($L10*$O10/10000,0),"")</f>
        <v/>
      </c>
      <c r="Q10" s="49" t="n"/>
      <c r="R10" s="62" t="str">
        <f>IF(AND(N($L10)&gt;0,N($Q10)&gt;0),ROUND($L10*$Q10,1),"")</f>
        <v/>
      </c>
      <c r="S10" s="48" t="str">
        <f>IF($D10="","",ML_RESP)</f>
        <v/>
      </c>
      <c r="T10" s="47" t="str">
        <f>IF($D10="","",ML_FICHA)</f>
        <v/>
      </c>
      <c r="U10" s="47" t="n"/>
      <c r="V10" s="48" t="n"/>
      <c r="W10" s="63" t="n"/>
      <c r="X10" s="59" t="n"/>
      <c r="Y10" s="59" t="n"/>
      <c r="Z10" s="47" t="n"/>
      <c r="AA10" s="47" t="n"/>
    </row>
    <row r="11">
      <c r="A11" s="42" t="inlineStr">
        <is>
          <t>C-007</t>
        </is>
      </c>
      <c r="B11" s="41" t="str">
        <f>IF($D11="","",ML_N)</f>
        <v/>
      </c>
      <c r="C11" s="42" t="str">
        <f>IF($D11="","",ML_NOMBRE)</f>
        <v/>
      </c>
      <c r="D11" s="43" t="n"/>
      <c r="E11" s="45" t="n"/>
      <c r="F11" s="43" t="n"/>
      <c r="G11" s="43" t="n"/>
      <c r="H11" s="52" t="n"/>
      <c r="I11" s="52" t="n"/>
      <c r="J11" s="43" t="n"/>
      <c r="K11" s="53" t="str">
        <f>IF(AND(ISNUMBER($H11),ISNUMBER($I11)),$I11-$H11+1,"")</f>
        <v/>
      </c>
      <c r="L11" s="51" t="n"/>
      <c r="M11" s="54" t="n"/>
      <c r="N11" s="54" t="n"/>
      <c r="O11" s="41" t="str">
        <f>IF(AND(N($M11)&gt;0,N($N11)&gt;0),ROUND(10000/($M11*$N11),0),"")</f>
        <v/>
      </c>
      <c r="P11" s="41" t="str">
        <f>IF(AND(N($L11)&gt;0,N($O11)&gt;0),ROUND($L11*$O11/10000,0),"")</f>
        <v/>
      </c>
      <c r="Q11" s="51" t="n"/>
      <c r="R11" s="55" t="str">
        <f>IF(AND(N($L11)&gt;0,N($Q11)&gt;0),ROUND($L11*$Q11,1),"")</f>
        <v/>
      </c>
      <c r="S11" s="43" t="str">
        <f>IF($D11="","",ML_RESP)</f>
        <v/>
      </c>
      <c r="T11" s="45" t="str">
        <f>IF($D11="","",ML_FICHA)</f>
        <v/>
      </c>
      <c r="U11" s="45" t="n"/>
      <c r="V11" s="43" t="n"/>
      <c r="W11" s="56" t="n"/>
      <c r="X11" s="52" t="n"/>
      <c r="Y11" s="52" t="n"/>
      <c r="Z11" s="45" t="n"/>
      <c r="AA11" s="45" t="n"/>
    </row>
    <row r="12">
      <c r="A12" s="57" t="inlineStr">
        <is>
          <t>C-008</t>
        </is>
      </c>
      <c r="B12" s="58" t="str">
        <f>IF($D12="","",ML_N)</f>
        <v/>
      </c>
      <c r="C12" s="57" t="str">
        <f>IF($D12="","",ML_NOMBRE)</f>
        <v/>
      </c>
      <c r="D12" s="48" t="n"/>
      <c r="E12" s="47" t="n"/>
      <c r="F12" s="48" t="n"/>
      <c r="G12" s="48" t="n"/>
      <c r="H12" s="59" t="n"/>
      <c r="I12" s="59" t="n"/>
      <c r="J12" s="48" t="n"/>
      <c r="K12" s="60" t="str">
        <f>IF(AND(ISNUMBER($H12),ISNUMBER($I12)),$I12-$H12+1,"")</f>
        <v/>
      </c>
      <c r="L12" s="49" t="n"/>
      <c r="M12" s="61" t="n"/>
      <c r="N12" s="61" t="n"/>
      <c r="O12" s="58" t="str">
        <f>IF(AND(N($M12)&gt;0,N($N12)&gt;0),ROUND(10000/($M12*$N12),0),"")</f>
        <v/>
      </c>
      <c r="P12" s="58" t="str">
        <f>IF(AND(N($L12)&gt;0,N($O12)&gt;0),ROUND($L12*$O12/10000,0),"")</f>
        <v/>
      </c>
      <c r="Q12" s="49" t="n"/>
      <c r="R12" s="62" t="str">
        <f>IF(AND(N($L12)&gt;0,N($Q12)&gt;0),ROUND($L12*$Q12,1),"")</f>
        <v/>
      </c>
      <c r="S12" s="48" t="str">
        <f>IF($D12="","",ML_RESP)</f>
        <v/>
      </c>
      <c r="T12" s="47" t="str">
        <f>IF($D12="","",ML_FICHA)</f>
        <v/>
      </c>
      <c r="U12" s="47" t="n"/>
      <c r="V12" s="48" t="n"/>
      <c r="W12" s="63" t="n"/>
      <c r="X12" s="59" t="n"/>
      <c r="Y12" s="59" t="n"/>
      <c r="Z12" s="47" t="n"/>
      <c r="AA12" s="47" t="n"/>
    </row>
    <row r="13">
      <c r="A13" s="42" t="inlineStr">
        <is>
          <t>C-009</t>
        </is>
      </c>
      <c r="B13" s="41" t="str">
        <f>IF($D13="","",ML_N)</f>
        <v/>
      </c>
      <c r="C13" s="42" t="str">
        <f>IF($D13="","",ML_NOMBRE)</f>
        <v/>
      </c>
      <c r="D13" s="43" t="n"/>
      <c r="E13" s="45" t="n"/>
      <c r="F13" s="43" t="n"/>
      <c r="G13" s="43" t="n"/>
      <c r="H13" s="52" t="n"/>
      <c r="I13" s="52" t="n"/>
      <c r="J13" s="43" t="n"/>
      <c r="K13" s="53" t="str">
        <f>IF(AND(ISNUMBER($H13),ISNUMBER($I13)),$I13-$H13+1,"")</f>
        <v/>
      </c>
      <c r="L13" s="51" t="n"/>
      <c r="M13" s="54" t="n"/>
      <c r="N13" s="54" t="n"/>
      <c r="O13" s="41" t="str">
        <f>IF(AND(N($M13)&gt;0,N($N13)&gt;0),ROUND(10000/($M13*$N13),0),"")</f>
        <v/>
      </c>
      <c r="P13" s="41" t="str">
        <f>IF(AND(N($L13)&gt;0,N($O13)&gt;0),ROUND($L13*$O13/10000,0),"")</f>
        <v/>
      </c>
      <c r="Q13" s="51" t="n"/>
      <c r="R13" s="55" t="str">
        <f>IF(AND(N($L13)&gt;0,N($Q13)&gt;0),ROUND($L13*$Q13,1),"")</f>
        <v/>
      </c>
      <c r="S13" s="43" t="str">
        <f>IF($D13="","",ML_RESP)</f>
        <v/>
      </c>
      <c r="T13" s="45" t="str">
        <f>IF($D13="","",ML_FICHA)</f>
        <v/>
      </c>
      <c r="U13" s="45" t="n"/>
      <c r="V13" s="43" t="n"/>
      <c r="W13" s="56" t="n"/>
      <c r="X13" s="52" t="n"/>
      <c r="Y13" s="52" t="n"/>
      <c r="Z13" s="45" t="n"/>
      <c r="AA13" s="45" t="n"/>
    </row>
    <row r="14">
      <c r="A14" s="57" t="inlineStr">
        <is>
          <t>C-010</t>
        </is>
      </c>
      <c r="B14" s="58" t="str">
        <f>IF($D14="","",ML_N)</f>
        <v/>
      </c>
      <c r="C14" s="57" t="str">
        <f>IF($D14="","",ML_NOMBRE)</f>
        <v/>
      </c>
      <c r="D14" s="48" t="n"/>
      <c r="E14" s="47" t="n"/>
      <c r="F14" s="48" t="n"/>
      <c r="G14" s="48" t="n"/>
      <c r="H14" s="59" t="n"/>
      <c r="I14" s="59" t="n"/>
      <c r="J14" s="48" t="n"/>
      <c r="K14" s="60" t="str">
        <f>IF(AND(ISNUMBER($H14),ISNUMBER($I14)),$I14-$H14+1,"")</f>
        <v/>
      </c>
      <c r="L14" s="49" t="n"/>
      <c r="M14" s="61" t="n"/>
      <c r="N14" s="61" t="n"/>
      <c r="O14" s="58" t="str">
        <f>IF(AND(N($M14)&gt;0,N($N14)&gt;0),ROUND(10000/($M14*$N14),0),"")</f>
        <v/>
      </c>
      <c r="P14" s="58" t="str">
        <f>IF(AND(N($L14)&gt;0,N($O14)&gt;0),ROUND($L14*$O14/10000,0),"")</f>
        <v/>
      </c>
      <c r="Q14" s="49" t="n"/>
      <c r="R14" s="62" t="str">
        <f>IF(AND(N($L14)&gt;0,N($Q14)&gt;0),ROUND($L14*$Q14,1),"")</f>
        <v/>
      </c>
      <c r="S14" s="48" t="str">
        <f>IF($D14="","",ML_RESP)</f>
        <v/>
      </c>
      <c r="T14" s="47" t="str">
        <f>IF($D14="","",ML_FICHA)</f>
        <v/>
      </c>
      <c r="U14" s="47" t="n"/>
      <c r="V14" s="48" t="n"/>
      <c r="W14" s="63" t="n"/>
      <c r="X14" s="59" t="n"/>
      <c r="Y14" s="59" t="n"/>
      <c r="Z14" s="47" t="n"/>
      <c r="AA14" s="47" t="n"/>
    </row>
    <row r="15">
      <c r="A15" s="42" t="inlineStr">
        <is>
          <t>C-011</t>
        </is>
      </c>
      <c r="B15" s="41" t="str">
        <f>IF($D15="","",ML_N)</f>
        <v/>
      </c>
      <c r="C15" s="42" t="str">
        <f>IF($D15="","",ML_NOMBRE)</f>
        <v/>
      </c>
      <c r="D15" s="43" t="n"/>
      <c r="E15" s="45" t="n"/>
      <c r="F15" s="43" t="n"/>
      <c r="G15" s="43" t="n"/>
      <c r="H15" s="52" t="n"/>
      <c r="I15" s="52" t="n"/>
      <c r="J15" s="43" t="n"/>
      <c r="K15" s="53" t="str">
        <f>IF(AND(ISNUMBER($H15),ISNUMBER($I15)),$I15-$H15+1,"")</f>
        <v/>
      </c>
      <c r="L15" s="51" t="n"/>
      <c r="M15" s="54" t="n"/>
      <c r="N15" s="54" t="n"/>
      <c r="O15" s="41" t="str">
        <f>IF(AND(N($M15)&gt;0,N($N15)&gt;0),ROUND(10000/($M15*$N15),0),"")</f>
        <v/>
      </c>
      <c r="P15" s="41" t="str">
        <f>IF(AND(N($L15)&gt;0,N($O15)&gt;0),ROUND($L15*$O15/10000,0),"")</f>
        <v/>
      </c>
      <c r="Q15" s="51" t="n"/>
      <c r="R15" s="55" t="str">
        <f>IF(AND(N($L15)&gt;0,N($Q15)&gt;0),ROUND($L15*$Q15,1),"")</f>
        <v/>
      </c>
      <c r="S15" s="43" t="str">
        <f>IF($D15="","",ML_RESP)</f>
        <v/>
      </c>
      <c r="T15" s="45" t="str">
        <f>IF($D15="","",ML_FICHA)</f>
        <v/>
      </c>
      <c r="U15" s="45" t="n"/>
      <c r="V15" s="43" t="n"/>
      <c r="W15" s="56" t="n"/>
      <c r="X15" s="52" t="n"/>
      <c r="Y15" s="52" t="n"/>
      <c r="Z15" s="45" t="n"/>
      <c r="AA15" s="45" t="n"/>
    </row>
    <row r="16">
      <c r="A16" s="57" t="inlineStr">
        <is>
          <t>C-012</t>
        </is>
      </c>
      <c r="B16" s="58" t="str">
        <f>IF($D16="","",ML_N)</f>
        <v/>
      </c>
      <c r="C16" s="57" t="str">
        <f>IF($D16="","",ML_NOMBRE)</f>
        <v/>
      </c>
      <c r="D16" s="48" t="n"/>
      <c r="E16" s="47" t="n"/>
      <c r="F16" s="48" t="n"/>
      <c r="G16" s="48" t="n"/>
      <c r="H16" s="59" t="n"/>
      <c r="I16" s="59" t="n"/>
      <c r="J16" s="48" t="n"/>
      <c r="K16" s="60" t="str">
        <f>IF(AND(ISNUMBER($H16),ISNUMBER($I16)),$I16-$H16+1,"")</f>
        <v/>
      </c>
      <c r="L16" s="49" t="n"/>
      <c r="M16" s="61" t="n"/>
      <c r="N16" s="61" t="n"/>
      <c r="O16" s="58" t="str">
        <f>IF(AND(N($M16)&gt;0,N($N16)&gt;0),ROUND(10000/($M16*$N16),0),"")</f>
        <v/>
      </c>
      <c r="P16" s="58" t="str">
        <f>IF(AND(N($L16)&gt;0,N($O16)&gt;0),ROUND($L16*$O16/10000,0),"")</f>
        <v/>
      </c>
      <c r="Q16" s="49" t="n"/>
      <c r="R16" s="62" t="str">
        <f>IF(AND(N($L16)&gt;0,N($Q16)&gt;0),ROUND($L16*$Q16,1),"")</f>
        <v/>
      </c>
      <c r="S16" s="48" t="str">
        <f>IF($D16="","",ML_RESP)</f>
        <v/>
      </c>
      <c r="T16" s="47" t="str">
        <f>IF($D16="","",ML_FICHA)</f>
        <v/>
      </c>
      <c r="U16" s="47" t="n"/>
      <c r="V16" s="48" t="n"/>
      <c r="W16" s="63" t="n"/>
      <c r="X16" s="59" t="n"/>
      <c r="Y16" s="59" t="n"/>
      <c r="Z16" s="47" t="n"/>
      <c r="AA16" s="47" t="n"/>
    </row>
    <row r="17">
      <c r="A17" s="42" t="inlineStr">
        <is>
          <t>C-013</t>
        </is>
      </c>
      <c r="B17" s="41" t="str">
        <f>IF($D17="","",ML_N)</f>
        <v/>
      </c>
      <c r="C17" s="42" t="str">
        <f>IF($D17="","",ML_NOMBRE)</f>
        <v/>
      </c>
      <c r="D17" s="43" t="n"/>
      <c r="E17" s="45" t="n"/>
      <c r="F17" s="43" t="n"/>
      <c r="G17" s="43" t="n"/>
      <c r="H17" s="52" t="n"/>
      <c r="I17" s="52" t="n"/>
      <c r="J17" s="43" t="n"/>
      <c r="K17" s="53" t="str">
        <f>IF(AND(ISNUMBER($H17),ISNUMBER($I17)),$I17-$H17+1,"")</f>
        <v/>
      </c>
      <c r="L17" s="51" t="n"/>
      <c r="M17" s="54" t="n"/>
      <c r="N17" s="54" t="n"/>
      <c r="O17" s="41" t="str">
        <f>IF(AND(N($M17)&gt;0,N($N17)&gt;0),ROUND(10000/($M17*$N17),0),"")</f>
        <v/>
      </c>
      <c r="P17" s="41" t="str">
        <f>IF(AND(N($L17)&gt;0,N($O17)&gt;0),ROUND($L17*$O17/10000,0),"")</f>
        <v/>
      </c>
      <c r="Q17" s="51" t="n"/>
      <c r="R17" s="55" t="str">
        <f>IF(AND(N($L17)&gt;0,N($Q17)&gt;0),ROUND($L17*$Q17,1),"")</f>
        <v/>
      </c>
      <c r="S17" s="43" t="str">
        <f>IF($D17="","",ML_RESP)</f>
        <v/>
      </c>
      <c r="T17" s="45" t="str">
        <f>IF($D17="","",ML_FICHA)</f>
        <v/>
      </c>
      <c r="U17" s="45" t="n"/>
      <c r="V17" s="43" t="n"/>
      <c r="W17" s="56" t="n"/>
      <c r="X17" s="52" t="n"/>
      <c r="Y17" s="52" t="n"/>
      <c r="Z17" s="45" t="n"/>
      <c r="AA17" s="45" t="n"/>
    </row>
    <row r="18">
      <c r="A18" s="57" t="inlineStr">
        <is>
          <t>C-014</t>
        </is>
      </c>
      <c r="B18" s="58" t="str">
        <f>IF($D18="","",ML_N)</f>
        <v/>
      </c>
      <c r="C18" s="57" t="str">
        <f>IF($D18="","",ML_NOMBRE)</f>
        <v/>
      </c>
      <c r="D18" s="48" t="n"/>
      <c r="E18" s="47" t="n"/>
      <c r="F18" s="48" t="n"/>
      <c r="G18" s="48" t="n"/>
      <c r="H18" s="59" t="n"/>
      <c r="I18" s="59" t="n"/>
      <c r="J18" s="48" t="n"/>
      <c r="K18" s="60" t="str">
        <f>IF(AND(ISNUMBER($H18),ISNUMBER($I18)),$I18-$H18+1,"")</f>
        <v/>
      </c>
      <c r="L18" s="49" t="n"/>
      <c r="M18" s="61" t="n"/>
      <c r="N18" s="61" t="n"/>
      <c r="O18" s="58" t="str">
        <f>IF(AND(N($M18)&gt;0,N($N18)&gt;0),ROUND(10000/($M18*$N18),0),"")</f>
        <v/>
      </c>
      <c r="P18" s="58" t="str">
        <f>IF(AND(N($L18)&gt;0,N($O18)&gt;0),ROUND($L18*$O18/10000,0),"")</f>
        <v/>
      </c>
      <c r="Q18" s="49" t="n"/>
      <c r="R18" s="62" t="str">
        <f>IF(AND(N($L18)&gt;0,N($Q18)&gt;0),ROUND($L18*$Q18,1),"")</f>
        <v/>
      </c>
      <c r="S18" s="48" t="str">
        <f>IF($D18="","",ML_RESP)</f>
        <v/>
      </c>
      <c r="T18" s="47" t="str">
        <f>IF($D18="","",ML_FICHA)</f>
        <v/>
      </c>
      <c r="U18" s="47" t="n"/>
      <c r="V18" s="48" t="n"/>
      <c r="W18" s="63" t="n"/>
      <c r="X18" s="59" t="n"/>
      <c r="Y18" s="59" t="n"/>
      <c r="Z18" s="47" t="n"/>
      <c r="AA18" s="47" t="n"/>
    </row>
    <row r="19">
      <c r="A19" s="42" t="inlineStr">
        <is>
          <t>C-015</t>
        </is>
      </c>
      <c r="B19" s="41" t="str">
        <f>IF($D19="","",ML_N)</f>
        <v/>
      </c>
      <c r="C19" s="42" t="str">
        <f>IF($D19="","",ML_NOMBRE)</f>
        <v/>
      </c>
      <c r="D19" s="43" t="n"/>
      <c r="E19" s="45" t="n"/>
      <c r="F19" s="43" t="n"/>
      <c r="G19" s="43" t="n"/>
      <c r="H19" s="52" t="n"/>
      <c r="I19" s="52" t="n"/>
      <c r="J19" s="43" t="n"/>
      <c r="K19" s="53" t="str">
        <f>IF(AND(ISNUMBER($H19),ISNUMBER($I19)),$I19-$H19+1,"")</f>
        <v/>
      </c>
      <c r="L19" s="51" t="n"/>
      <c r="M19" s="54" t="n"/>
      <c r="N19" s="54" t="n"/>
      <c r="O19" s="41" t="str">
        <f>IF(AND(N($M19)&gt;0,N($N19)&gt;0),ROUND(10000/($M19*$N19),0),"")</f>
        <v/>
      </c>
      <c r="P19" s="41" t="str">
        <f>IF(AND(N($L19)&gt;0,N($O19)&gt;0),ROUND($L19*$O19/10000,0),"")</f>
        <v/>
      </c>
      <c r="Q19" s="51" t="n"/>
      <c r="R19" s="55" t="str">
        <f>IF(AND(N($L19)&gt;0,N($Q19)&gt;0),ROUND($L19*$Q19,1),"")</f>
        <v/>
      </c>
      <c r="S19" s="43" t="str">
        <f>IF($D19="","",ML_RESP)</f>
        <v/>
      </c>
      <c r="T19" s="45" t="str">
        <f>IF($D19="","",ML_FICHA)</f>
        <v/>
      </c>
      <c r="U19" s="45" t="n"/>
      <c r="V19" s="43" t="n"/>
      <c r="W19" s="56" t="n"/>
      <c r="X19" s="52" t="n"/>
      <c r="Y19" s="52" t="n"/>
      <c r="Z19" s="45" t="n"/>
      <c r="AA19" s="45" t="n"/>
    </row>
    <row r="20">
      <c r="A20" s="57" t="inlineStr">
        <is>
          <t>C-016</t>
        </is>
      </c>
      <c r="B20" s="58" t="str">
        <f>IF($D20="","",ML_N)</f>
        <v/>
      </c>
      <c r="C20" s="57" t="str">
        <f>IF($D20="","",ML_NOMBRE)</f>
        <v/>
      </c>
      <c r="D20" s="48" t="n"/>
      <c r="E20" s="47" t="n"/>
      <c r="F20" s="48" t="n"/>
      <c r="G20" s="48" t="n"/>
      <c r="H20" s="59" t="n"/>
      <c r="I20" s="59" t="n"/>
      <c r="J20" s="48" t="n"/>
      <c r="K20" s="60" t="str">
        <f>IF(AND(ISNUMBER($H20),ISNUMBER($I20)),$I20-$H20+1,"")</f>
        <v/>
      </c>
      <c r="L20" s="49" t="n"/>
      <c r="M20" s="61" t="n"/>
      <c r="N20" s="61" t="n"/>
      <c r="O20" s="58" t="str">
        <f>IF(AND(N($M20)&gt;0,N($N20)&gt;0),ROUND(10000/($M20*$N20),0),"")</f>
        <v/>
      </c>
      <c r="P20" s="58" t="str">
        <f>IF(AND(N($L20)&gt;0,N($O20)&gt;0),ROUND($L20*$O20/10000,0),"")</f>
        <v/>
      </c>
      <c r="Q20" s="49" t="n"/>
      <c r="R20" s="62" t="str">
        <f>IF(AND(N($L20)&gt;0,N($Q20)&gt;0),ROUND($L20*$Q20,1),"")</f>
        <v/>
      </c>
      <c r="S20" s="48" t="str">
        <f>IF($D20="","",ML_RESP)</f>
        <v/>
      </c>
      <c r="T20" s="47" t="str">
        <f>IF($D20="","",ML_FICHA)</f>
        <v/>
      </c>
      <c r="U20" s="47" t="n"/>
      <c r="V20" s="48" t="n"/>
      <c r="W20" s="63" t="n"/>
      <c r="X20" s="59" t="n"/>
      <c r="Y20" s="59" t="n"/>
      <c r="Z20" s="47" t="n"/>
      <c r="AA20" s="47" t="n"/>
    </row>
    <row r="21">
      <c r="A21" s="42" t="inlineStr">
        <is>
          <t>C-017</t>
        </is>
      </c>
      <c r="B21" s="41" t="str">
        <f>IF($D21="","",ML_N)</f>
        <v/>
      </c>
      <c r="C21" s="42" t="str">
        <f>IF($D21="","",ML_NOMBRE)</f>
        <v/>
      </c>
      <c r="D21" s="43" t="n"/>
      <c r="E21" s="45" t="n"/>
      <c r="F21" s="43" t="n"/>
      <c r="G21" s="43" t="n"/>
      <c r="H21" s="52" t="n"/>
      <c r="I21" s="52" t="n"/>
      <c r="J21" s="43" t="n"/>
      <c r="K21" s="53" t="str">
        <f>IF(AND(ISNUMBER($H21),ISNUMBER($I21)),$I21-$H21+1,"")</f>
        <v/>
      </c>
      <c r="L21" s="51" t="n"/>
      <c r="M21" s="54" t="n"/>
      <c r="N21" s="54" t="n"/>
      <c r="O21" s="41" t="str">
        <f>IF(AND(N($M21)&gt;0,N($N21)&gt;0),ROUND(10000/($M21*$N21),0),"")</f>
        <v/>
      </c>
      <c r="P21" s="41" t="str">
        <f>IF(AND(N($L21)&gt;0,N($O21)&gt;0),ROUND($L21*$O21/10000,0),"")</f>
        <v/>
      </c>
      <c r="Q21" s="51" t="n"/>
      <c r="R21" s="55" t="str">
        <f>IF(AND(N($L21)&gt;0,N($Q21)&gt;0),ROUND($L21*$Q21,1),"")</f>
        <v/>
      </c>
      <c r="S21" s="43" t="str">
        <f>IF($D21="","",ML_RESP)</f>
        <v/>
      </c>
      <c r="T21" s="45" t="str">
        <f>IF($D21="","",ML_FICHA)</f>
        <v/>
      </c>
      <c r="U21" s="45" t="n"/>
      <c r="V21" s="43" t="n"/>
      <c r="W21" s="56" t="n"/>
      <c r="X21" s="52" t="n"/>
      <c r="Y21" s="52" t="n"/>
      <c r="Z21" s="45" t="n"/>
      <c r="AA21" s="45" t="n"/>
    </row>
    <row r="22">
      <c r="A22" s="57" t="inlineStr">
        <is>
          <t>C-018</t>
        </is>
      </c>
      <c r="B22" s="58" t="str">
        <f>IF($D22="","",ML_N)</f>
        <v/>
      </c>
      <c r="C22" s="57" t="str">
        <f>IF($D22="","",ML_NOMBRE)</f>
        <v/>
      </c>
      <c r="D22" s="48" t="n"/>
      <c r="E22" s="47" t="n"/>
      <c r="F22" s="48" t="n"/>
      <c r="G22" s="48" t="n"/>
      <c r="H22" s="59" t="n"/>
      <c r="I22" s="59" t="n"/>
      <c r="J22" s="48" t="n"/>
      <c r="K22" s="60" t="str">
        <f>IF(AND(ISNUMBER($H22),ISNUMBER($I22)),$I22-$H22+1,"")</f>
        <v/>
      </c>
      <c r="L22" s="49" t="n"/>
      <c r="M22" s="61" t="n"/>
      <c r="N22" s="61" t="n"/>
      <c r="O22" s="58" t="str">
        <f>IF(AND(N($M22)&gt;0,N($N22)&gt;0),ROUND(10000/($M22*$N22),0),"")</f>
        <v/>
      </c>
      <c r="P22" s="58" t="str">
        <f>IF(AND(N($L22)&gt;0,N($O22)&gt;0),ROUND($L22*$O22/10000,0),"")</f>
        <v/>
      </c>
      <c r="Q22" s="49" t="n"/>
      <c r="R22" s="62" t="str">
        <f>IF(AND(N($L22)&gt;0,N($Q22)&gt;0),ROUND($L22*$Q22,1),"")</f>
        <v/>
      </c>
      <c r="S22" s="48" t="str">
        <f>IF($D22="","",ML_RESP)</f>
        <v/>
      </c>
      <c r="T22" s="47" t="str">
        <f>IF($D22="","",ML_FICHA)</f>
        <v/>
      </c>
      <c r="U22" s="47" t="n"/>
      <c r="V22" s="48" t="n"/>
      <c r="W22" s="63" t="n"/>
      <c r="X22" s="59" t="n"/>
      <c r="Y22" s="59" t="n"/>
      <c r="Z22" s="47" t="n"/>
      <c r="AA22" s="47" t="n"/>
    </row>
    <row r="23">
      <c r="A23" s="42" t="inlineStr">
        <is>
          <t>C-019</t>
        </is>
      </c>
      <c r="B23" s="41" t="str">
        <f>IF($D23="","",ML_N)</f>
        <v/>
      </c>
      <c r="C23" s="42" t="str">
        <f>IF($D23="","",ML_NOMBRE)</f>
        <v/>
      </c>
      <c r="D23" s="43" t="n"/>
      <c r="E23" s="45" t="n"/>
      <c r="F23" s="43" t="n"/>
      <c r="G23" s="43" t="n"/>
      <c r="H23" s="52" t="n"/>
      <c r="I23" s="52" t="n"/>
      <c r="J23" s="43" t="n"/>
      <c r="K23" s="53" t="str">
        <f>IF(AND(ISNUMBER($H23),ISNUMBER($I23)),$I23-$H23+1,"")</f>
        <v/>
      </c>
      <c r="L23" s="51" t="n"/>
      <c r="M23" s="54" t="n"/>
      <c r="N23" s="54" t="n"/>
      <c r="O23" s="41" t="str">
        <f>IF(AND(N($M23)&gt;0,N($N23)&gt;0),ROUND(10000/($M23*$N23),0),"")</f>
        <v/>
      </c>
      <c r="P23" s="41" t="str">
        <f>IF(AND(N($L23)&gt;0,N($O23)&gt;0),ROUND($L23*$O23/10000,0),"")</f>
        <v/>
      </c>
      <c r="Q23" s="51" t="n"/>
      <c r="R23" s="55" t="str">
        <f>IF(AND(N($L23)&gt;0,N($Q23)&gt;0),ROUND($L23*$Q23,1),"")</f>
        <v/>
      </c>
      <c r="S23" s="43" t="str">
        <f>IF($D23="","",ML_RESP)</f>
        <v/>
      </c>
      <c r="T23" s="45" t="str">
        <f>IF($D23="","",ML_FICHA)</f>
        <v/>
      </c>
      <c r="U23" s="45" t="n"/>
      <c r="V23" s="43" t="n"/>
      <c r="W23" s="56" t="n"/>
      <c r="X23" s="52" t="n"/>
      <c r="Y23" s="52" t="n"/>
      <c r="Z23" s="45" t="n"/>
      <c r="AA23" s="45" t="n"/>
    </row>
    <row r="24">
      <c r="A24" s="57" t="inlineStr">
        <is>
          <t>C-020</t>
        </is>
      </c>
      <c r="B24" s="58" t="str">
        <f>IF($D24="","",ML_N)</f>
        <v/>
      </c>
      <c r="C24" s="57" t="str">
        <f>IF($D24="","",ML_NOMBRE)</f>
        <v/>
      </c>
      <c r="D24" s="48" t="n"/>
      <c r="E24" s="47" t="n"/>
      <c r="F24" s="48" t="n"/>
      <c r="G24" s="48" t="n"/>
      <c r="H24" s="59" t="n"/>
      <c r="I24" s="59" t="n"/>
      <c r="J24" s="48" t="n"/>
      <c r="K24" s="60" t="str">
        <f>IF(AND(ISNUMBER($H24),ISNUMBER($I24)),$I24-$H24+1,"")</f>
        <v/>
      </c>
      <c r="L24" s="49" t="n"/>
      <c r="M24" s="61" t="n"/>
      <c r="N24" s="61" t="n"/>
      <c r="O24" s="58" t="str">
        <f>IF(AND(N($M24)&gt;0,N($N24)&gt;0),ROUND(10000/($M24*$N24),0),"")</f>
        <v/>
      </c>
      <c r="P24" s="58" t="str">
        <f>IF(AND(N($L24)&gt;0,N($O24)&gt;0),ROUND($L24*$O24/10000,0),"")</f>
        <v/>
      </c>
      <c r="Q24" s="49" t="n"/>
      <c r="R24" s="62" t="str">
        <f>IF(AND(N($L24)&gt;0,N($Q24)&gt;0),ROUND($L24*$Q24,1),"")</f>
        <v/>
      </c>
      <c r="S24" s="48" t="str">
        <f>IF($D24="","",ML_RESP)</f>
        <v/>
      </c>
      <c r="T24" s="47" t="str">
        <f>IF($D24="","",ML_FICHA)</f>
        <v/>
      </c>
      <c r="U24" s="47" t="n"/>
      <c r="V24" s="48" t="n"/>
      <c r="W24" s="63" t="n"/>
      <c r="X24" s="59" t="n"/>
      <c r="Y24" s="59" t="n"/>
      <c r="Z24" s="47" t="n"/>
      <c r="AA24" s="47" t="n"/>
    </row>
    <row r="25">
      <c r="A25" s="42" t="inlineStr">
        <is>
          <t>C-021</t>
        </is>
      </c>
      <c r="B25" s="41" t="str">
        <f>IF($D25="","",ML_N)</f>
        <v/>
      </c>
      <c r="C25" s="42" t="str">
        <f>IF($D25="","",ML_NOMBRE)</f>
        <v/>
      </c>
      <c r="D25" s="43" t="n"/>
      <c r="E25" s="45" t="n"/>
      <c r="F25" s="43" t="n"/>
      <c r="G25" s="43" t="n"/>
      <c r="H25" s="52" t="n"/>
      <c r="I25" s="52" t="n"/>
      <c r="J25" s="43" t="n"/>
      <c r="K25" s="53" t="str">
        <f>IF(AND(ISNUMBER($H25),ISNUMBER($I25)),$I25-$H25+1,"")</f>
        <v/>
      </c>
      <c r="L25" s="51" t="n"/>
      <c r="M25" s="54" t="n"/>
      <c r="N25" s="54" t="n"/>
      <c r="O25" s="41" t="str">
        <f>IF(AND(N($M25)&gt;0,N($N25)&gt;0),ROUND(10000/($M25*$N25),0),"")</f>
        <v/>
      </c>
      <c r="P25" s="41" t="str">
        <f>IF(AND(N($L25)&gt;0,N($O25)&gt;0),ROUND($L25*$O25/10000,0),"")</f>
        <v/>
      </c>
      <c r="Q25" s="51" t="n"/>
      <c r="R25" s="55" t="str">
        <f>IF(AND(N($L25)&gt;0,N($Q25)&gt;0),ROUND($L25*$Q25,1),"")</f>
        <v/>
      </c>
      <c r="S25" s="43" t="str">
        <f>IF($D25="","",ML_RESP)</f>
        <v/>
      </c>
      <c r="T25" s="45" t="str">
        <f>IF($D25="","",ML_FICHA)</f>
        <v/>
      </c>
      <c r="U25" s="45" t="n"/>
      <c r="V25" s="43" t="n"/>
      <c r="W25" s="56" t="n"/>
      <c r="X25" s="52" t="n"/>
      <c r="Y25" s="52" t="n"/>
      <c r="Z25" s="45" t="n"/>
      <c r="AA25" s="45" t="n"/>
    </row>
    <row r="26">
      <c r="A26" s="57" t="inlineStr">
        <is>
          <t>C-022</t>
        </is>
      </c>
      <c r="B26" s="58" t="str">
        <f>IF($D26="","",ML_N)</f>
        <v/>
      </c>
      <c r="C26" s="57" t="str">
        <f>IF($D26="","",ML_NOMBRE)</f>
        <v/>
      </c>
      <c r="D26" s="48" t="n"/>
      <c r="E26" s="47" t="n"/>
      <c r="F26" s="48" t="n"/>
      <c r="G26" s="48" t="n"/>
      <c r="H26" s="59" t="n"/>
      <c r="I26" s="59" t="n"/>
      <c r="J26" s="48" t="n"/>
      <c r="K26" s="60" t="str">
        <f>IF(AND(ISNUMBER($H26),ISNUMBER($I26)),$I26-$H26+1,"")</f>
        <v/>
      </c>
      <c r="L26" s="49" t="n"/>
      <c r="M26" s="61" t="n"/>
      <c r="N26" s="61" t="n"/>
      <c r="O26" s="58" t="str">
        <f>IF(AND(N($M26)&gt;0,N($N26)&gt;0),ROUND(10000/($M26*$N26),0),"")</f>
        <v/>
      </c>
      <c r="P26" s="58" t="str">
        <f>IF(AND(N($L26)&gt;0,N($O26)&gt;0),ROUND($L26*$O26/10000,0),"")</f>
        <v/>
      </c>
      <c r="Q26" s="49" t="n"/>
      <c r="R26" s="62" t="str">
        <f>IF(AND(N($L26)&gt;0,N($Q26)&gt;0),ROUND($L26*$Q26,1),"")</f>
        <v/>
      </c>
      <c r="S26" s="48" t="str">
        <f>IF($D26="","",ML_RESP)</f>
        <v/>
      </c>
      <c r="T26" s="47" t="str">
        <f>IF($D26="","",ML_FICHA)</f>
        <v/>
      </c>
      <c r="U26" s="47" t="n"/>
      <c r="V26" s="48" t="n"/>
      <c r="W26" s="63" t="n"/>
      <c r="X26" s="59" t="n"/>
      <c r="Y26" s="59" t="n"/>
      <c r="Z26" s="47" t="n"/>
      <c r="AA26" s="47" t="n"/>
    </row>
    <row r="27">
      <c r="A27" s="42" t="inlineStr">
        <is>
          <t>C-023</t>
        </is>
      </c>
      <c r="B27" s="41" t="str">
        <f>IF($D27="","",ML_N)</f>
        <v/>
      </c>
      <c r="C27" s="42" t="str">
        <f>IF($D27="","",ML_NOMBRE)</f>
        <v/>
      </c>
      <c r="D27" s="43" t="n"/>
      <c r="E27" s="45" t="n"/>
      <c r="F27" s="43" t="n"/>
      <c r="G27" s="43" t="n"/>
      <c r="H27" s="52" t="n"/>
      <c r="I27" s="52" t="n"/>
      <c r="J27" s="43" t="n"/>
      <c r="K27" s="53" t="str">
        <f>IF(AND(ISNUMBER($H27),ISNUMBER($I27)),$I27-$H27+1,"")</f>
        <v/>
      </c>
      <c r="L27" s="51" t="n"/>
      <c r="M27" s="54" t="n"/>
      <c r="N27" s="54" t="n"/>
      <c r="O27" s="41" t="str">
        <f>IF(AND(N($M27)&gt;0,N($N27)&gt;0),ROUND(10000/($M27*$N27),0),"")</f>
        <v/>
      </c>
      <c r="P27" s="41" t="str">
        <f>IF(AND(N($L27)&gt;0,N($O27)&gt;0),ROUND($L27*$O27/10000,0),"")</f>
        <v/>
      </c>
      <c r="Q27" s="51" t="n"/>
      <c r="R27" s="55" t="str">
        <f>IF(AND(N($L27)&gt;0,N($Q27)&gt;0),ROUND($L27*$Q27,1),"")</f>
        <v/>
      </c>
      <c r="S27" s="43" t="str">
        <f>IF($D27="","",ML_RESP)</f>
        <v/>
      </c>
      <c r="T27" s="45" t="str">
        <f>IF($D27="","",ML_FICHA)</f>
        <v/>
      </c>
      <c r="U27" s="45" t="n"/>
      <c r="V27" s="43" t="n"/>
      <c r="W27" s="56" t="n"/>
      <c r="X27" s="52" t="n"/>
      <c r="Y27" s="52" t="n"/>
      <c r="Z27" s="45" t="n"/>
      <c r="AA27" s="45" t="n"/>
    </row>
    <row r="28">
      <c r="A28" s="57" t="inlineStr">
        <is>
          <t>C-024</t>
        </is>
      </c>
      <c r="B28" s="58" t="str">
        <f>IF($D28="","",ML_N)</f>
        <v/>
      </c>
      <c r="C28" s="57" t="str">
        <f>IF($D28="","",ML_NOMBRE)</f>
        <v/>
      </c>
      <c r="D28" s="48" t="n"/>
      <c r="E28" s="47" t="n"/>
      <c r="F28" s="48" t="n"/>
      <c r="G28" s="48" t="n"/>
      <c r="H28" s="59" t="n"/>
      <c r="I28" s="59" t="n"/>
      <c r="J28" s="48" t="n"/>
      <c r="K28" s="60" t="str">
        <f>IF(AND(ISNUMBER($H28),ISNUMBER($I28)),$I28-$H28+1,"")</f>
        <v/>
      </c>
      <c r="L28" s="49" t="n"/>
      <c r="M28" s="61" t="n"/>
      <c r="N28" s="61" t="n"/>
      <c r="O28" s="58" t="str">
        <f>IF(AND(N($M28)&gt;0,N($N28)&gt;0),ROUND(10000/($M28*$N28),0),"")</f>
        <v/>
      </c>
      <c r="P28" s="58" t="str">
        <f>IF(AND(N($L28)&gt;0,N($O28)&gt;0),ROUND($L28*$O28/10000,0),"")</f>
        <v/>
      </c>
      <c r="Q28" s="49" t="n"/>
      <c r="R28" s="62" t="str">
        <f>IF(AND(N($L28)&gt;0,N($Q28)&gt;0),ROUND($L28*$Q28,1),"")</f>
        <v/>
      </c>
      <c r="S28" s="48" t="str">
        <f>IF($D28="","",ML_RESP)</f>
        <v/>
      </c>
      <c r="T28" s="47" t="str">
        <f>IF($D28="","",ML_FICHA)</f>
        <v/>
      </c>
      <c r="U28" s="47" t="n"/>
      <c r="V28" s="48" t="n"/>
      <c r="W28" s="63" t="n"/>
      <c r="X28" s="59" t="n"/>
      <c r="Y28" s="59" t="n"/>
      <c r="Z28" s="47" t="n"/>
      <c r="AA28" s="47" t="n"/>
    </row>
    <row r="29">
      <c r="A29" s="42" t="inlineStr">
        <is>
          <t>C-025</t>
        </is>
      </c>
      <c r="B29" s="41" t="str">
        <f>IF($D29="","",ML_N)</f>
        <v/>
      </c>
      <c r="C29" s="42" t="str">
        <f>IF($D29="","",ML_NOMBRE)</f>
        <v/>
      </c>
      <c r="D29" s="43" t="n"/>
      <c r="E29" s="45" t="n"/>
      <c r="F29" s="43" t="n"/>
      <c r="G29" s="43" t="n"/>
      <c r="H29" s="52" t="n"/>
      <c r="I29" s="52" t="n"/>
      <c r="J29" s="43" t="n"/>
      <c r="K29" s="53" t="str">
        <f>IF(AND(ISNUMBER($H29),ISNUMBER($I29)),$I29-$H29+1,"")</f>
        <v/>
      </c>
      <c r="L29" s="51" t="n"/>
      <c r="M29" s="54" t="n"/>
      <c r="N29" s="54" t="n"/>
      <c r="O29" s="41" t="str">
        <f>IF(AND(N($M29)&gt;0,N($N29)&gt;0),ROUND(10000/($M29*$N29),0),"")</f>
        <v/>
      </c>
      <c r="P29" s="41" t="str">
        <f>IF(AND(N($L29)&gt;0,N($O29)&gt;0),ROUND($L29*$O29/10000,0),"")</f>
        <v/>
      </c>
      <c r="Q29" s="51" t="n"/>
      <c r="R29" s="55" t="str">
        <f>IF(AND(N($L29)&gt;0,N($Q29)&gt;0),ROUND($L29*$Q29,1),"")</f>
        <v/>
      </c>
      <c r="S29" s="43" t="str">
        <f>IF($D29="","",ML_RESP)</f>
        <v/>
      </c>
      <c r="T29" s="45" t="str">
        <f>IF($D29="","",ML_FICHA)</f>
        <v/>
      </c>
      <c r="U29" s="45" t="n"/>
      <c r="V29" s="43" t="n"/>
      <c r="W29" s="56" t="n"/>
      <c r="X29" s="52" t="n"/>
      <c r="Y29" s="52" t="n"/>
      <c r="Z29" s="45" t="n"/>
      <c r="AA29" s="45" t="n"/>
    </row>
    <row r="30">
      <c r="A30" s="57" t="inlineStr">
        <is>
          <t>C-026</t>
        </is>
      </c>
      <c r="B30" s="58" t="str">
        <f>IF($D30="","",ML_N)</f>
        <v/>
      </c>
      <c r="C30" s="57" t="str">
        <f>IF($D30="","",ML_NOMBRE)</f>
        <v/>
      </c>
      <c r="D30" s="48" t="n"/>
      <c r="E30" s="47" t="n"/>
      <c r="F30" s="48" t="n"/>
      <c r="G30" s="48" t="n"/>
      <c r="H30" s="59" t="n"/>
      <c r="I30" s="59" t="n"/>
      <c r="J30" s="48" t="n"/>
      <c r="K30" s="60" t="str">
        <f>IF(AND(ISNUMBER($H30),ISNUMBER($I30)),$I30-$H30+1,"")</f>
        <v/>
      </c>
      <c r="L30" s="49" t="n"/>
      <c r="M30" s="61" t="n"/>
      <c r="N30" s="61" t="n"/>
      <c r="O30" s="58" t="str">
        <f>IF(AND(N($M30)&gt;0,N($N30)&gt;0),ROUND(10000/($M30*$N30),0),"")</f>
        <v/>
      </c>
      <c r="P30" s="58" t="str">
        <f>IF(AND(N($L30)&gt;0,N($O30)&gt;0),ROUND($L30*$O30/10000,0),"")</f>
        <v/>
      </c>
      <c r="Q30" s="49" t="n"/>
      <c r="R30" s="62" t="str">
        <f>IF(AND(N($L30)&gt;0,N($Q30)&gt;0),ROUND($L30*$Q30,1),"")</f>
        <v/>
      </c>
      <c r="S30" s="48" t="str">
        <f>IF($D30="","",ML_RESP)</f>
        <v/>
      </c>
      <c r="T30" s="47" t="str">
        <f>IF($D30="","",ML_FICHA)</f>
        <v/>
      </c>
      <c r="U30" s="47" t="n"/>
      <c r="V30" s="48" t="n"/>
      <c r="W30" s="63" t="n"/>
      <c r="X30" s="59" t="n"/>
      <c r="Y30" s="59" t="n"/>
      <c r="Z30" s="47" t="n"/>
      <c r="AA30" s="47" t="n"/>
    </row>
    <row r="31">
      <c r="A31" s="42" t="inlineStr">
        <is>
          <t>C-027</t>
        </is>
      </c>
      <c r="B31" s="41" t="str">
        <f>IF($D31="","",ML_N)</f>
        <v/>
      </c>
      <c r="C31" s="42" t="str">
        <f>IF($D31="","",ML_NOMBRE)</f>
        <v/>
      </c>
      <c r="D31" s="43" t="n"/>
      <c r="E31" s="45" t="n"/>
      <c r="F31" s="43" t="n"/>
      <c r="G31" s="43" t="n"/>
      <c r="H31" s="52" t="n"/>
      <c r="I31" s="52" t="n"/>
      <c r="J31" s="43" t="n"/>
      <c r="K31" s="53" t="str">
        <f>IF(AND(ISNUMBER($H31),ISNUMBER($I31)),$I31-$H31+1,"")</f>
        <v/>
      </c>
      <c r="L31" s="51" t="n"/>
      <c r="M31" s="54" t="n"/>
      <c r="N31" s="54" t="n"/>
      <c r="O31" s="41" t="str">
        <f>IF(AND(N($M31)&gt;0,N($N31)&gt;0),ROUND(10000/($M31*$N31),0),"")</f>
        <v/>
      </c>
      <c r="P31" s="41" t="str">
        <f>IF(AND(N($L31)&gt;0,N($O31)&gt;0),ROUND($L31*$O31/10000,0),"")</f>
        <v/>
      </c>
      <c r="Q31" s="51" t="n"/>
      <c r="R31" s="55" t="str">
        <f>IF(AND(N($L31)&gt;0,N($Q31)&gt;0),ROUND($L31*$Q31,1),"")</f>
        <v/>
      </c>
      <c r="S31" s="43" t="str">
        <f>IF($D31="","",ML_RESP)</f>
        <v/>
      </c>
      <c r="T31" s="45" t="str">
        <f>IF($D31="","",ML_FICHA)</f>
        <v/>
      </c>
      <c r="U31" s="45" t="n"/>
      <c r="V31" s="43" t="n"/>
      <c r="W31" s="56" t="n"/>
      <c r="X31" s="52" t="n"/>
      <c r="Y31" s="52" t="n"/>
      <c r="Z31" s="45" t="n"/>
      <c r="AA31" s="45" t="n"/>
    </row>
    <row r="32">
      <c r="A32" s="57" t="inlineStr">
        <is>
          <t>C-028</t>
        </is>
      </c>
      <c r="B32" s="58" t="str">
        <f>IF($D32="","",ML_N)</f>
        <v/>
      </c>
      <c r="C32" s="57" t="str">
        <f>IF($D32="","",ML_NOMBRE)</f>
        <v/>
      </c>
      <c r="D32" s="48" t="n"/>
      <c r="E32" s="47" t="n"/>
      <c r="F32" s="48" t="n"/>
      <c r="G32" s="48" t="n"/>
      <c r="H32" s="59" t="n"/>
      <c r="I32" s="59" t="n"/>
      <c r="J32" s="48" t="n"/>
      <c r="K32" s="60" t="str">
        <f>IF(AND(ISNUMBER($H32),ISNUMBER($I32)),$I32-$H32+1,"")</f>
        <v/>
      </c>
      <c r="L32" s="49" t="n"/>
      <c r="M32" s="61" t="n"/>
      <c r="N32" s="61" t="n"/>
      <c r="O32" s="58" t="str">
        <f>IF(AND(N($M32)&gt;0,N($N32)&gt;0),ROUND(10000/($M32*$N32),0),"")</f>
        <v/>
      </c>
      <c r="P32" s="58" t="str">
        <f>IF(AND(N($L32)&gt;0,N($O32)&gt;0),ROUND($L32*$O32/10000,0),"")</f>
        <v/>
      </c>
      <c r="Q32" s="49" t="n"/>
      <c r="R32" s="62" t="str">
        <f>IF(AND(N($L32)&gt;0,N($Q32)&gt;0),ROUND($L32*$Q32,1),"")</f>
        <v/>
      </c>
      <c r="S32" s="48" t="str">
        <f>IF($D32="","",ML_RESP)</f>
        <v/>
      </c>
      <c r="T32" s="47" t="str">
        <f>IF($D32="","",ML_FICHA)</f>
        <v/>
      </c>
      <c r="U32" s="47" t="n"/>
      <c r="V32" s="48" t="n"/>
      <c r="W32" s="63" t="n"/>
      <c r="X32" s="59" t="n"/>
      <c r="Y32" s="59" t="n"/>
      <c r="Z32" s="47" t="n"/>
      <c r="AA32" s="47" t="n"/>
    </row>
    <row r="33">
      <c r="A33" s="42" t="inlineStr">
        <is>
          <t>C-029</t>
        </is>
      </c>
      <c r="B33" s="41" t="str">
        <f>IF($D33="","",ML_N)</f>
        <v/>
      </c>
      <c r="C33" s="42" t="str">
        <f>IF($D33="","",ML_NOMBRE)</f>
        <v/>
      </c>
      <c r="D33" s="43" t="n"/>
      <c r="E33" s="45" t="n"/>
      <c r="F33" s="43" t="n"/>
      <c r="G33" s="43" t="n"/>
      <c r="H33" s="52" t="n"/>
      <c r="I33" s="52" t="n"/>
      <c r="J33" s="43" t="n"/>
      <c r="K33" s="53" t="str">
        <f>IF(AND(ISNUMBER($H33),ISNUMBER($I33)),$I33-$H33+1,"")</f>
        <v/>
      </c>
      <c r="L33" s="51" t="n"/>
      <c r="M33" s="54" t="n"/>
      <c r="N33" s="54" t="n"/>
      <c r="O33" s="41" t="str">
        <f>IF(AND(N($M33)&gt;0,N($N33)&gt;0),ROUND(10000/($M33*$N33),0),"")</f>
        <v/>
      </c>
      <c r="P33" s="41" t="str">
        <f>IF(AND(N($L33)&gt;0,N($O33)&gt;0),ROUND($L33*$O33/10000,0),"")</f>
        <v/>
      </c>
      <c r="Q33" s="51" t="n"/>
      <c r="R33" s="55" t="str">
        <f>IF(AND(N($L33)&gt;0,N($Q33)&gt;0),ROUND($L33*$Q33,1),"")</f>
        <v/>
      </c>
      <c r="S33" s="43" t="str">
        <f>IF($D33="","",ML_RESP)</f>
        <v/>
      </c>
      <c r="T33" s="45" t="str">
        <f>IF($D33="","",ML_FICHA)</f>
        <v/>
      </c>
      <c r="U33" s="45" t="n"/>
      <c r="V33" s="43" t="n"/>
      <c r="W33" s="56" t="n"/>
      <c r="X33" s="52" t="n"/>
      <c r="Y33" s="52" t="n"/>
      <c r="Z33" s="45" t="n"/>
      <c r="AA33" s="45" t="n"/>
    </row>
    <row r="34">
      <c r="A34" s="57" t="inlineStr">
        <is>
          <t>C-030</t>
        </is>
      </c>
      <c r="B34" s="58" t="str">
        <f>IF($D34="","",ML_N)</f>
        <v/>
      </c>
      <c r="C34" s="57" t="str">
        <f>IF($D34="","",ML_NOMBRE)</f>
        <v/>
      </c>
      <c r="D34" s="48" t="n"/>
      <c r="E34" s="47" t="n"/>
      <c r="F34" s="48" t="n"/>
      <c r="G34" s="48" t="n"/>
      <c r="H34" s="59" t="n"/>
      <c r="I34" s="59" t="n"/>
      <c r="J34" s="48" t="n"/>
      <c r="K34" s="60" t="str">
        <f>IF(AND(ISNUMBER($H34),ISNUMBER($I34)),$I34-$H34+1,"")</f>
        <v/>
      </c>
      <c r="L34" s="49" t="n"/>
      <c r="M34" s="61" t="n"/>
      <c r="N34" s="61" t="n"/>
      <c r="O34" s="58" t="str">
        <f>IF(AND(N($M34)&gt;0,N($N34)&gt;0),ROUND(10000/($M34*$N34),0),"")</f>
        <v/>
      </c>
      <c r="P34" s="58" t="str">
        <f>IF(AND(N($L34)&gt;0,N($O34)&gt;0),ROUND($L34*$O34/10000,0),"")</f>
        <v/>
      </c>
      <c r="Q34" s="49" t="n"/>
      <c r="R34" s="62" t="str">
        <f>IF(AND(N($L34)&gt;0,N($Q34)&gt;0),ROUND($L34*$Q34,1),"")</f>
        <v/>
      </c>
      <c r="S34" s="48" t="str">
        <f>IF($D34="","",ML_RESP)</f>
        <v/>
      </c>
      <c r="T34" s="47" t="str">
        <f>IF($D34="","",ML_FICHA)</f>
        <v/>
      </c>
      <c r="U34" s="47" t="n"/>
      <c r="V34" s="48" t="n"/>
      <c r="W34" s="63" t="n"/>
      <c r="X34" s="59" t="n"/>
      <c r="Y34" s="59" t="n"/>
      <c r="Z34" s="47" t="n"/>
      <c r="AA34" s="47" t="n"/>
    </row>
    <row r="35">
      <c r="A35" s="42" t="inlineStr">
        <is>
          <t>C-031</t>
        </is>
      </c>
      <c r="B35" s="41" t="str">
        <f>IF($D35="","",ML_N)</f>
        <v/>
      </c>
      <c r="C35" s="42" t="str">
        <f>IF($D35="","",ML_NOMBRE)</f>
        <v/>
      </c>
      <c r="D35" s="43" t="n"/>
      <c r="E35" s="45" t="n"/>
      <c r="F35" s="43" t="n"/>
      <c r="G35" s="43" t="n"/>
      <c r="H35" s="52" t="n"/>
      <c r="I35" s="52" t="n"/>
      <c r="J35" s="43" t="n"/>
      <c r="K35" s="53" t="str">
        <f>IF(AND(ISNUMBER($H35),ISNUMBER($I35)),$I35-$H35+1,"")</f>
        <v/>
      </c>
      <c r="L35" s="51" t="n"/>
      <c r="M35" s="54" t="n"/>
      <c r="N35" s="54" t="n"/>
      <c r="O35" s="41" t="str">
        <f>IF(AND(N($M35)&gt;0,N($N35)&gt;0),ROUND(10000/($M35*$N35),0),"")</f>
        <v/>
      </c>
      <c r="P35" s="41" t="str">
        <f>IF(AND(N($L35)&gt;0,N($O35)&gt;0),ROUND($L35*$O35/10000,0),"")</f>
        <v/>
      </c>
      <c r="Q35" s="51" t="n"/>
      <c r="R35" s="55" t="str">
        <f>IF(AND(N($L35)&gt;0,N($Q35)&gt;0),ROUND($L35*$Q35,1),"")</f>
        <v/>
      </c>
      <c r="S35" s="43" t="str">
        <f>IF($D35="","",ML_RESP)</f>
        <v/>
      </c>
      <c r="T35" s="45" t="str">
        <f>IF($D35="","",ML_FICHA)</f>
        <v/>
      </c>
      <c r="U35" s="45" t="n"/>
      <c r="V35" s="43" t="n"/>
      <c r="W35" s="56" t="n"/>
      <c r="X35" s="52" t="n"/>
      <c r="Y35" s="52" t="n"/>
      <c r="Z35" s="45" t="n"/>
      <c r="AA35" s="45" t="n"/>
    </row>
    <row r="36">
      <c r="A36" s="57" t="inlineStr">
        <is>
          <t>C-032</t>
        </is>
      </c>
      <c r="B36" s="58" t="str">
        <f>IF($D36="","",ML_N)</f>
        <v/>
      </c>
      <c r="C36" s="57" t="str">
        <f>IF($D36="","",ML_NOMBRE)</f>
        <v/>
      </c>
      <c r="D36" s="48" t="n"/>
      <c r="E36" s="47" t="n"/>
      <c r="F36" s="48" t="n"/>
      <c r="G36" s="48" t="n"/>
      <c r="H36" s="59" t="n"/>
      <c r="I36" s="59" t="n"/>
      <c r="J36" s="48" t="n"/>
      <c r="K36" s="60" t="str">
        <f>IF(AND(ISNUMBER($H36),ISNUMBER($I36)),$I36-$H36+1,"")</f>
        <v/>
      </c>
      <c r="L36" s="49" t="n"/>
      <c r="M36" s="61" t="n"/>
      <c r="N36" s="61" t="n"/>
      <c r="O36" s="58" t="str">
        <f>IF(AND(N($M36)&gt;0,N($N36)&gt;0),ROUND(10000/($M36*$N36),0),"")</f>
        <v/>
      </c>
      <c r="P36" s="58" t="str">
        <f>IF(AND(N($L36)&gt;0,N($O36)&gt;0),ROUND($L36*$O36/10000,0),"")</f>
        <v/>
      </c>
      <c r="Q36" s="49" t="n"/>
      <c r="R36" s="62" t="str">
        <f>IF(AND(N($L36)&gt;0,N($Q36)&gt;0),ROUND($L36*$Q36,1),"")</f>
        <v/>
      </c>
      <c r="S36" s="48" t="str">
        <f>IF($D36="","",ML_RESP)</f>
        <v/>
      </c>
      <c r="T36" s="47" t="str">
        <f>IF($D36="","",ML_FICHA)</f>
        <v/>
      </c>
      <c r="U36" s="47" t="n"/>
      <c r="V36" s="48" t="n"/>
      <c r="W36" s="63" t="n"/>
      <c r="X36" s="59" t="n"/>
      <c r="Y36" s="59" t="n"/>
      <c r="Z36" s="47" t="n"/>
      <c r="AA36" s="47" t="n"/>
    </row>
    <row r="37">
      <c r="A37" s="42" t="inlineStr">
        <is>
          <t>C-033</t>
        </is>
      </c>
      <c r="B37" s="41" t="str">
        <f>IF($D37="","",ML_N)</f>
        <v/>
      </c>
      <c r="C37" s="42" t="str">
        <f>IF($D37="","",ML_NOMBRE)</f>
        <v/>
      </c>
      <c r="D37" s="43" t="n"/>
      <c r="E37" s="45" t="n"/>
      <c r="F37" s="43" t="n"/>
      <c r="G37" s="43" t="n"/>
      <c r="H37" s="52" t="n"/>
      <c r="I37" s="52" t="n"/>
      <c r="J37" s="43" t="n"/>
      <c r="K37" s="53" t="str">
        <f>IF(AND(ISNUMBER($H37),ISNUMBER($I37)),$I37-$H37+1,"")</f>
        <v/>
      </c>
      <c r="L37" s="51" t="n"/>
      <c r="M37" s="54" t="n"/>
      <c r="N37" s="54" t="n"/>
      <c r="O37" s="41" t="str">
        <f>IF(AND(N($M37)&gt;0,N($N37)&gt;0),ROUND(10000/($M37*$N37),0),"")</f>
        <v/>
      </c>
      <c r="P37" s="41" t="str">
        <f>IF(AND(N($L37)&gt;0,N($O37)&gt;0),ROUND($L37*$O37/10000,0),"")</f>
        <v/>
      </c>
      <c r="Q37" s="51" t="n"/>
      <c r="R37" s="55" t="str">
        <f>IF(AND(N($L37)&gt;0,N($Q37)&gt;0),ROUND($L37*$Q37,1),"")</f>
        <v/>
      </c>
      <c r="S37" s="43" t="str">
        <f>IF($D37="","",ML_RESP)</f>
        <v/>
      </c>
      <c r="T37" s="45" t="str">
        <f>IF($D37="","",ML_FICHA)</f>
        <v/>
      </c>
      <c r="U37" s="45" t="n"/>
      <c r="V37" s="43" t="n"/>
      <c r="W37" s="56" t="n"/>
      <c r="X37" s="52" t="n"/>
      <c r="Y37" s="52" t="n"/>
      <c r="Z37" s="45" t="n"/>
      <c r="AA37" s="45" t="n"/>
    </row>
    <row r="38">
      <c r="A38" s="57" t="inlineStr">
        <is>
          <t>C-034</t>
        </is>
      </c>
      <c r="B38" s="58" t="str">
        <f>IF($D38="","",ML_N)</f>
        <v/>
      </c>
      <c r="C38" s="57" t="str">
        <f>IF($D38="","",ML_NOMBRE)</f>
        <v/>
      </c>
      <c r="D38" s="48" t="n"/>
      <c r="E38" s="47" t="n"/>
      <c r="F38" s="48" t="n"/>
      <c r="G38" s="48" t="n"/>
      <c r="H38" s="59" t="n"/>
      <c r="I38" s="59" t="n"/>
      <c r="J38" s="48" t="n"/>
      <c r="K38" s="60" t="str">
        <f>IF(AND(ISNUMBER($H38),ISNUMBER($I38)),$I38-$H38+1,"")</f>
        <v/>
      </c>
      <c r="L38" s="49" t="n"/>
      <c r="M38" s="61" t="n"/>
      <c r="N38" s="61" t="n"/>
      <c r="O38" s="58" t="str">
        <f>IF(AND(N($M38)&gt;0,N($N38)&gt;0),ROUND(10000/($M38*$N38),0),"")</f>
        <v/>
      </c>
      <c r="P38" s="58" t="str">
        <f>IF(AND(N($L38)&gt;0,N($O38)&gt;0),ROUND($L38*$O38/10000,0),"")</f>
        <v/>
      </c>
      <c r="Q38" s="49" t="n"/>
      <c r="R38" s="62" t="str">
        <f>IF(AND(N($L38)&gt;0,N($Q38)&gt;0),ROUND($L38*$Q38,1),"")</f>
        <v/>
      </c>
      <c r="S38" s="48" t="str">
        <f>IF($D38="","",ML_RESP)</f>
        <v/>
      </c>
      <c r="T38" s="47" t="str">
        <f>IF($D38="","",ML_FICHA)</f>
        <v/>
      </c>
      <c r="U38" s="47" t="n"/>
      <c r="V38" s="48" t="n"/>
      <c r="W38" s="63" t="n"/>
      <c r="X38" s="59" t="n"/>
      <c r="Y38" s="59" t="n"/>
      <c r="Z38" s="47" t="n"/>
      <c r="AA38" s="47" t="n"/>
    </row>
    <row r="39">
      <c r="A39" s="42" t="inlineStr">
        <is>
          <t>C-035</t>
        </is>
      </c>
      <c r="B39" s="41" t="str">
        <f>IF($D39="","",ML_N)</f>
        <v/>
      </c>
      <c r="C39" s="42" t="str">
        <f>IF($D39="","",ML_NOMBRE)</f>
        <v/>
      </c>
      <c r="D39" s="43" t="n"/>
      <c r="E39" s="45" t="n"/>
      <c r="F39" s="43" t="n"/>
      <c r="G39" s="43" t="n"/>
      <c r="H39" s="52" t="n"/>
      <c r="I39" s="52" t="n"/>
      <c r="J39" s="43" t="n"/>
      <c r="K39" s="53" t="str">
        <f>IF(AND(ISNUMBER($H39),ISNUMBER($I39)),$I39-$H39+1,"")</f>
        <v/>
      </c>
      <c r="L39" s="51" t="n"/>
      <c r="M39" s="54" t="n"/>
      <c r="N39" s="54" t="n"/>
      <c r="O39" s="41" t="str">
        <f>IF(AND(N($M39)&gt;0,N($N39)&gt;0),ROUND(10000/($M39*$N39),0),"")</f>
        <v/>
      </c>
      <c r="P39" s="41" t="str">
        <f>IF(AND(N($L39)&gt;0,N($O39)&gt;0),ROUND($L39*$O39/10000,0),"")</f>
        <v/>
      </c>
      <c r="Q39" s="51" t="n"/>
      <c r="R39" s="55" t="str">
        <f>IF(AND(N($L39)&gt;0,N($Q39)&gt;0),ROUND($L39*$Q39,1),"")</f>
        <v/>
      </c>
      <c r="S39" s="43" t="str">
        <f>IF($D39="","",ML_RESP)</f>
        <v/>
      </c>
      <c r="T39" s="45" t="str">
        <f>IF($D39="","",ML_FICHA)</f>
        <v/>
      </c>
      <c r="U39" s="45" t="n"/>
      <c r="V39" s="43" t="n"/>
      <c r="W39" s="56" t="n"/>
      <c r="X39" s="52" t="n"/>
      <c r="Y39" s="52" t="n"/>
      <c r="Z39" s="45" t="n"/>
      <c r="AA39" s="45" t="n"/>
    </row>
    <row r="40">
      <c r="A40" s="57" t="inlineStr">
        <is>
          <t>C-036</t>
        </is>
      </c>
      <c r="B40" s="58" t="str">
        <f>IF($D40="","",ML_N)</f>
        <v/>
      </c>
      <c r="C40" s="57" t="str">
        <f>IF($D40="","",ML_NOMBRE)</f>
        <v/>
      </c>
      <c r="D40" s="48" t="n"/>
      <c r="E40" s="47" t="n"/>
      <c r="F40" s="48" t="n"/>
      <c r="G40" s="48" t="n"/>
      <c r="H40" s="59" t="n"/>
      <c r="I40" s="59" t="n"/>
      <c r="J40" s="48" t="n"/>
      <c r="K40" s="60" t="str">
        <f>IF(AND(ISNUMBER($H40),ISNUMBER($I40)),$I40-$H40+1,"")</f>
        <v/>
      </c>
      <c r="L40" s="49" t="n"/>
      <c r="M40" s="61" t="n"/>
      <c r="N40" s="61" t="n"/>
      <c r="O40" s="58" t="str">
        <f>IF(AND(N($M40)&gt;0,N($N40)&gt;0),ROUND(10000/($M40*$N40),0),"")</f>
        <v/>
      </c>
      <c r="P40" s="58" t="str">
        <f>IF(AND(N($L40)&gt;0,N($O40)&gt;0),ROUND($L40*$O40/10000,0),"")</f>
        <v/>
      </c>
      <c r="Q40" s="49" t="n"/>
      <c r="R40" s="62" t="str">
        <f>IF(AND(N($L40)&gt;0,N($Q40)&gt;0),ROUND($L40*$Q40,1),"")</f>
        <v/>
      </c>
      <c r="S40" s="48" t="str">
        <f>IF($D40="","",ML_RESP)</f>
        <v/>
      </c>
      <c r="T40" s="47" t="str">
        <f>IF($D40="","",ML_FICHA)</f>
        <v/>
      </c>
      <c r="U40" s="47" t="n"/>
      <c r="V40" s="48" t="n"/>
      <c r="W40" s="63" t="n"/>
      <c r="X40" s="59" t="n"/>
      <c r="Y40" s="59" t="n"/>
      <c r="Z40" s="47" t="n"/>
      <c r="AA40" s="47" t="n"/>
    </row>
    <row r="41">
      <c r="A41" s="42" t="inlineStr">
        <is>
          <t>C-037</t>
        </is>
      </c>
      <c r="B41" s="41" t="str">
        <f>IF($D41="","",ML_N)</f>
        <v/>
      </c>
      <c r="C41" s="42" t="str">
        <f>IF($D41="","",ML_NOMBRE)</f>
        <v/>
      </c>
      <c r="D41" s="43" t="n"/>
      <c r="E41" s="45" t="n"/>
      <c r="F41" s="43" t="n"/>
      <c r="G41" s="43" t="n"/>
      <c r="H41" s="52" t="n"/>
      <c r="I41" s="52" t="n"/>
      <c r="J41" s="43" t="n"/>
      <c r="K41" s="53" t="str">
        <f>IF(AND(ISNUMBER($H41),ISNUMBER($I41)),$I41-$H41+1,"")</f>
        <v/>
      </c>
      <c r="L41" s="51" t="n"/>
      <c r="M41" s="54" t="n"/>
      <c r="N41" s="54" t="n"/>
      <c r="O41" s="41" t="str">
        <f>IF(AND(N($M41)&gt;0,N($N41)&gt;0),ROUND(10000/($M41*$N41),0),"")</f>
        <v/>
      </c>
      <c r="P41" s="41" t="str">
        <f>IF(AND(N($L41)&gt;0,N($O41)&gt;0),ROUND($L41*$O41/10000,0),"")</f>
        <v/>
      </c>
      <c r="Q41" s="51" t="n"/>
      <c r="R41" s="55" t="str">
        <f>IF(AND(N($L41)&gt;0,N($Q41)&gt;0),ROUND($L41*$Q41,1),"")</f>
        <v/>
      </c>
      <c r="S41" s="43" t="str">
        <f>IF($D41="","",ML_RESP)</f>
        <v/>
      </c>
      <c r="T41" s="45" t="str">
        <f>IF($D41="","",ML_FICHA)</f>
        <v/>
      </c>
      <c r="U41" s="45" t="n"/>
      <c r="V41" s="43" t="n"/>
      <c r="W41" s="56" t="n"/>
      <c r="X41" s="52" t="n"/>
      <c r="Y41" s="52" t="n"/>
      <c r="Z41" s="45" t="n"/>
      <c r="AA41" s="45" t="n"/>
    </row>
    <row r="42">
      <c r="A42" s="57" t="inlineStr">
        <is>
          <t>C-038</t>
        </is>
      </c>
      <c r="B42" s="58" t="str">
        <f>IF($D42="","",ML_N)</f>
        <v/>
      </c>
      <c r="C42" s="57" t="str">
        <f>IF($D42="","",ML_NOMBRE)</f>
        <v/>
      </c>
      <c r="D42" s="48" t="n"/>
      <c r="E42" s="47" t="n"/>
      <c r="F42" s="48" t="n"/>
      <c r="G42" s="48" t="n"/>
      <c r="H42" s="59" t="n"/>
      <c r="I42" s="59" t="n"/>
      <c r="J42" s="48" t="n"/>
      <c r="K42" s="60" t="str">
        <f>IF(AND(ISNUMBER($H42),ISNUMBER($I42)),$I42-$H42+1,"")</f>
        <v/>
      </c>
      <c r="L42" s="49" t="n"/>
      <c r="M42" s="61" t="n"/>
      <c r="N42" s="61" t="n"/>
      <c r="O42" s="58" t="str">
        <f>IF(AND(N($M42)&gt;0,N($N42)&gt;0),ROUND(10000/($M42*$N42),0),"")</f>
        <v/>
      </c>
      <c r="P42" s="58" t="str">
        <f>IF(AND(N($L42)&gt;0,N($O42)&gt;0),ROUND($L42*$O42/10000,0),"")</f>
        <v/>
      </c>
      <c r="Q42" s="49" t="n"/>
      <c r="R42" s="62" t="str">
        <f>IF(AND(N($L42)&gt;0,N($Q42)&gt;0),ROUND($L42*$Q42,1),"")</f>
        <v/>
      </c>
      <c r="S42" s="48" t="str">
        <f>IF($D42="","",ML_RESP)</f>
        <v/>
      </c>
      <c r="T42" s="47" t="str">
        <f>IF($D42="","",ML_FICHA)</f>
        <v/>
      </c>
      <c r="U42" s="47" t="n"/>
      <c r="V42" s="48" t="n"/>
      <c r="W42" s="63" t="n"/>
      <c r="X42" s="59" t="n"/>
      <c r="Y42" s="59" t="n"/>
      <c r="Z42" s="47" t="n"/>
      <c r="AA42" s="47" t="n"/>
    </row>
    <row r="43">
      <c r="A43" s="42" t="inlineStr">
        <is>
          <t>C-039</t>
        </is>
      </c>
      <c r="B43" s="41" t="str">
        <f>IF($D43="","",ML_N)</f>
        <v/>
      </c>
      <c r="C43" s="42" t="str">
        <f>IF($D43="","",ML_NOMBRE)</f>
        <v/>
      </c>
      <c r="D43" s="43" t="n"/>
      <c r="E43" s="45" t="n"/>
      <c r="F43" s="43" t="n"/>
      <c r="G43" s="43" t="n"/>
      <c r="H43" s="52" t="n"/>
      <c r="I43" s="52" t="n"/>
      <c r="J43" s="43" t="n"/>
      <c r="K43" s="53" t="str">
        <f>IF(AND(ISNUMBER($H43),ISNUMBER($I43)),$I43-$H43+1,"")</f>
        <v/>
      </c>
      <c r="L43" s="51" t="n"/>
      <c r="M43" s="54" t="n"/>
      <c r="N43" s="54" t="n"/>
      <c r="O43" s="41" t="str">
        <f>IF(AND(N($M43)&gt;0,N($N43)&gt;0),ROUND(10000/($M43*$N43),0),"")</f>
        <v/>
      </c>
      <c r="P43" s="41" t="str">
        <f>IF(AND(N($L43)&gt;0,N($O43)&gt;0),ROUND($L43*$O43/10000,0),"")</f>
        <v/>
      </c>
      <c r="Q43" s="51" t="n"/>
      <c r="R43" s="55" t="str">
        <f>IF(AND(N($L43)&gt;0,N($Q43)&gt;0),ROUND($L43*$Q43,1),"")</f>
        <v/>
      </c>
      <c r="S43" s="43" t="str">
        <f>IF($D43="","",ML_RESP)</f>
        <v/>
      </c>
      <c r="T43" s="45" t="str">
        <f>IF($D43="","",ML_FICHA)</f>
        <v/>
      </c>
      <c r="U43" s="45" t="n"/>
      <c r="V43" s="43" t="n"/>
      <c r="W43" s="56" t="n"/>
      <c r="X43" s="52" t="n"/>
      <c r="Y43" s="52" t="n"/>
      <c r="Z43" s="45" t="n"/>
      <c r="AA43" s="45" t="n"/>
    </row>
    <row r="44">
      <c r="A44" s="57" t="inlineStr">
        <is>
          <t>C-040</t>
        </is>
      </c>
      <c r="B44" s="58" t="str">
        <f>IF($D44="","",ML_N)</f>
        <v/>
      </c>
      <c r="C44" s="57" t="str">
        <f>IF($D44="","",ML_NOMBRE)</f>
        <v/>
      </c>
      <c r="D44" s="48" t="n"/>
      <c r="E44" s="47" t="n"/>
      <c r="F44" s="48" t="n"/>
      <c r="G44" s="48" t="n"/>
      <c r="H44" s="59" t="n"/>
      <c r="I44" s="59" t="n"/>
      <c r="J44" s="48" t="n"/>
      <c r="K44" s="60" t="str">
        <f>IF(AND(ISNUMBER($H44),ISNUMBER($I44)),$I44-$H44+1,"")</f>
        <v/>
      </c>
      <c r="L44" s="49" t="n"/>
      <c r="M44" s="61" t="n"/>
      <c r="N44" s="61" t="n"/>
      <c r="O44" s="58" t="str">
        <f>IF(AND(N($M44)&gt;0,N($N44)&gt;0),ROUND(10000/($M44*$N44),0),"")</f>
        <v/>
      </c>
      <c r="P44" s="58" t="str">
        <f>IF(AND(N($L44)&gt;0,N($O44)&gt;0),ROUND($L44*$O44/10000,0),"")</f>
        <v/>
      </c>
      <c r="Q44" s="49" t="n"/>
      <c r="R44" s="62" t="str">
        <f>IF(AND(N($L44)&gt;0,N($Q44)&gt;0),ROUND($L44*$Q44,1),"")</f>
        <v/>
      </c>
      <c r="S44" s="48" t="str">
        <f>IF($D44="","",ML_RESP)</f>
        <v/>
      </c>
      <c r="T44" s="47" t="str">
        <f>IF($D44="","",ML_FICHA)</f>
        <v/>
      </c>
      <c r="U44" s="47" t="n"/>
      <c r="V44" s="48" t="n"/>
      <c r="W44" s="63" t="n"/>
      <c r="X44" s="59" t="n"/>
      <c r="Y44" s="59" t="n"/>
      <c r="Z44" s="47" t="n"/>
      <c r="AA44" s="47" t="n"/>
    </row>
    <row r="45">
      <c r="A45" s="42" t="inlineStr">
        <is>
          <t>C-041</t>
        </is>
      </c>
      <c r="B45" s="41" t="str">
        <f>IF($D45="","",ML_N)</f>
        <v/>
      </c>
      <c r="C45" s="42" t="str">
        <f>IF($D45="","",ML_NOMBRE)</f>
        <v/>
      </c>
      <c r="D45" s="43" t="n"/>
      <c r="E45" s="45" t="n"/>
      <c r="F45" s="43" t="n"/>
      <c r="G45" s="43" t="n"/>
      <c r="H45" s="52" t="n"/>
      <c r="I45" s="52" t="n"/>
      <c r="J45" s="43" t="n"/>
      <c r="K45" s="53" t="str">
        <f>IF(AND(ISNUMBER($H45),ISNUMBER($I45)),$I45-$H45+1,"")</f>
        <v/>
      </c>
      <c r="L45" s="51" t="n"/>
      <c r="M45" s="54" t="n"/>
      <c r="N45" s="54" t="n"/>
      <c r="O45" s="41" t="str">
        <f>IF(AND(N($M45)&gt;0,N($N45)&gt;0),ROUND(10000/($M45*$N45),0),"")</f>
        <v/>
      </c>
      <c r="P45" s="41" t="str">
        <f>IF(AND(N($L45)&gt;0,N($O45)&gt;0),ROUND($L45*$O45/10000,0),"")</f>
        <v/>
      </c>
      <c r="Q45" s="51" t="n"/>
      <c r="R45" s="55" t="str">
        <f>IF(AND(N($L45)&gt;0,N($Q45)&gt;0),ROUND($L45*$Q45,1),"")</f>
        <v/>
      </c>
      <c r="S45" s="43" t="str">
        <f>IF($D45="","",ML_RESP)</f>
        <v/>
      </c>
      <c r="T45" s="45" t="str">
        <f>IF($D45="","",ML_FICHA)</f>
        <v/>
      </c>
      <c r="U45" s="45" t="n"/>
      <c r="V45" s="43" t="n"/>
      <c r="W45" s="56" t="n"/>
      <c r="X45" s="52" t="n"/>
      <c r="Y45" s="52" t="n"/>
      <c r="Z45" s="45" t="n"/>
      <c r="AA45" s="45" t="n"/>
    </row>
    <row r="46">
      <c r="A46" s="57" t="inlineStr">
        <is>
          <t>C-042</t>
        </is>
      </c>
      <c r="B46" s="58" t="str">
        <f>IF($D46="","",ML_N)</f>
        <v/>
      </c>
      <c r="C46" s="57" t="str">
        <f>IF($D46="","",ML_NOMBRE)</f>
        <v/>
      </c>
      <c r="D46" s="48" t="n"/>
      <c r="E46" s="47" t="n"/>
      <c r="F46" s="48" t="n"/>
      <c r="G46" s="48" t="n"/>
      <c r="H46" s="59" t="n"/>
      <c r="I46" s="59" t="n"/>
      <c r="J46" s="48" t="n"/>
      <c r="K46" s="60" t="str">
        <f>IF(AND(ISNUMBER($H46),ISNUMBER($I46)),$I46-$H46+1,"")</f>
        <v/>
      </c>
      <c r="L46" s="49" t="n"/>
      <c r="M46" s="61" t="n"/>
      <c r="N46" s="61" t="n"/>
      <c r="O46" s="58" t="str">
        <f>IF(AND(N($M46)&gt;0,N($N46)&gt;0),ROUND(10000/($M46*$N46),0),"")</f>
        <v/>
      </c>
      <c r="P46" s="58" t="str">
        <f>IF(AND(N($L46)&gt;0,N($O46)&gt;0),ROUND($L46*$O46/10000,0),"")</f>
        <v/>
      </c>
      <c r="Q46" s="49" t="n"/>
      <c r="R46" s="62" t="str">
        <f>IF(AND(N($L46)&gt;0,N($Q46)&gt;0),ROUND($L46*$Q46,1),"")</f>
        <v/>
      </c>
      <c r="S46" s="48" t="str">
        <f>IF($D46="","",ML_RESP)</f>
        <v/>
      </c>
      <c r="T46" s="47" t="str">
        <f>IF($D46="","",ML_FICHA)</f>
        <v/>
      </c>
      <c r="U46" s="47" t="n"/>
      <c r="V46" s="48" t="n"/>
      <c r="W46" s="63" t="n"/>
      <c r="X46" s="59" t="n"/>
      <c r="Y46" s="59" t="n"/>
      <c r="Z46" s="47" t="n"/>
      <c r="AA46" s="47" t="n"/>
    </row>
    <row r="47">
      <c r="A47" s="42" t="inlineStr">
        <is>
          <t>C-043</t>
        </is>
      </c>
      <c r="B47" s="41" t="str">
        <f>IF($D47="","",ML_N)</f>
        <v/>
      </c>
      <c r="C47" s="42" t="str">
        <f>IF($D47="","",ML_NOMBRE)</f>
        <v/>
      </c>
      <c r="D47" s="43" t="n"/>
      <c r="E47" s="45" t="n"/>
      <c r="F47" s="43" t="n"/>
      <c r="G47" s="43" t="n"/>
      <c r="H47" s="52" t="n"/>
      <c r="I47" s="52" t="n"/>
      <c r="J47" s="43" t="n"/>
      <c r="K47" s="53" t="str">
        <f>IF(AND(ISNUMBER($H47),ISNUMBER($I47)),$I47-$H47+1,"")</f>
        <v/>
      </c>
      <c r="L47" s="51" t="n"/>
      <c r="M47" s="54" t="n"/>
      <c r="N47" s="54" t="n"/>
      <c r="O47" s="41" t="str">
        <f>IF(AND(N($M47)&gt;0,N($N47)&gt;0),ROUND(10000/($M47*$N47),0),"")</f>
        <v/>
      </c>
      <c r="P47" s="41" t="str">
        <f>IF(AND(N($L47)&gt;0,N($O47)&gt;0),ROUND($L47*$O47/10000,0),"")</f>
        <v/>
      </c>
      <c r="Q47" s="51" t="n"/>
      <c r="R47" s="55" t="str">
        <f>IF(AND(N($L47)&gt;0,N($Q47)&gt;0),ROUND($L47*$Q47,1),"")</f>
        <v/>
      </c>
      <c r="S47" s="43" t="str">
        <f>IF($D47="","",ML_RESP)</f>
        <v/>
      </c>
      <c r="T47" s="45" t="str">
        <f>IF($D47="","",ML_FICHA)</f>
        <v/>
      </c>
      <c r="U47" s="45" t="n"/>
      <c r="V47" s="43" t="n"/>
      <c r="W47" s="56" t="n"/>
      <c r="X47" s="52" t="n"/>
      <c r="Y47" s="52" t="n"/>
      <c r="Z47" s="45" t="n"/>
      <c r="AA47" s="45" t="n"/>
    </row>
    <row r="48">
      <c r="A48" s="57" t="inlineStr">
        <is>
          <t>C-044</t>
        </is>
      </c>
      <c r="B48" s="58" t="str">
        <f>IF($D48="","",ML_N)</f>
        <v/>
      </c>
      <c r="C48" s="57" t="str">
        <f>IF($D48="","",ML_NOMBRE)</f>
        <v/>
      </c>
      <c r="D48" s="48" t="n"/>
      <c r="E48" s="47" t="n"/>
      <c r="F48" s="48" t="n"/>
      <c r="G48" s="48" t="n"/>
      <c r="H48" s="59" t="n"/>
      <c r="I48" s="59" t="n"/>
      <c r="J48" s="48" t="n"/>
      <c r="K48" s="60" t="str">
        <f>IF(AND(ISNUMBER($H48),ISNUMBER($I48)),$I48-$H48+1,"")</f>
        <v/>
      </c>
      <c r="L48" s="49" t="n"/>
      <c r="M48" s="61" t="n"/>
      <c r="N48" s="61" t="n"/>
      <c r="O48" s="58" t="str">
        <f>IF(AND(N($M48)&gt;0,N($N48)&gt;0),ROUND(10000/($M48*$N48),0),"")</f>
        <v/>
      </c>
      <c r="P48" s="58" t="str">
        <f>IF(AND(N($L48)&gt;0,N($O48)&gt;0),ROUND($L48*$O48/10000,0),"")</f>
        <v/>
      </c>
      <c r="Q48" s="49" t="n"/>
      <c r="R48" s="62" t="str">
        <f>IF(AND(N($L48)&gt;0,N($Q48)&gt;0),ROUND($L48*$Q48,1),"")</f>
        <v/>
      </c>
      <c r="S48" s="48" t="str">
        <f>IF($D48="","",ML_RESP)</f>
        <v/>
      </c>
      <c r="T48" s="47" t="str">
        <f>IF($D48="","",ML_FICHA)</f>
        <v/>
      </c>
      <c r="U48" s="47" t="n"/>
      <c r="V48" s="48" t="n"/>
      <c r="W48" s="63" t="n"/>
      <c r="X48" s="59" t="n"/>
      <c r="Y48" s="59" t="n"/>
      <c r="Z48" s="47" t="n"/>
      <c r="AA48" s="47" t="n"/>
    </row>
    <row r="49">
      <c r="A49" s="42" t="inlineStr">
        <is>
          <t>C-045</t>
        </is>
      </c>
      <c r="B49" s="41" t="str">
        <f>IF($D49="","",ML_N)</f>
        <v/>
      </c>
      <c r="C49" s="42" t="str">
        <f>IF($D49="","",ML_NOMBRE)</f>
        <v/>
      </c>
      <c r="D49" s="43" t="n"/>
      <c r="E49" s="45" t="n"/>
      <c r="F49" s="43" t="n"/>
      <c r="G49" s="43" t="n"/>
      <c r="H49" s="52" t="n"/>
      <c r="I49" s="52" t="n"/>
      <c r="J49" s="43" t="n"/>
      <c r="K49" s="53" t="str">
        <f>IF(AND(ISNUMBER($H49),ISNUMBER($I49)),$I49-$H49+1,"")</f>
        <v/>
      </c>
      <c r="L49" s="51" t="n"/>
      <c r="M49" s="54" t="n"/>
      <c r="N49" s="54" t="n"/>
      <c r="O49" s="41" t="str">
        <f>IF(AND(N($M49)&gt;0,N($N49)&gt;0),ROUND(10000/($M49*$N49),0),"")</f>
        <v/>
      </c>
      <c r="P49" s="41" t="str">
        <f>IF(AND(N($L49)&gt;0,N($O49)&gt;0),ROUND($L49*$O49/10000,0),"")</f>
        <v/>
      </c>
      <c r="Q49" s="51" t="n"/>
      <c r="R49" s="55" t="str">
        <f>IF(AND(N($L49)&gt;0,N($Q49)&gt;0),ROUND($L49*$Q49,1),"")</f>
        <v/>
      </c>
      <c r="S49" s="43" t="str">
        <f>IF($D49="","",ML_RESP)</f>
        <v/>
      </c>
      <c r="T49" s="45" t="str">
        <f>IF($D49="","",ML_FICHA)</f>
        <v/>
      </c>
      <c r="U49" s="45" t="n"/>
      <c r="V49" s="43" t="n"/>
      <c r="W49" s="56" t="n"/>
      <c r="X49" s="52" t="n"/>
      <c r="Y49" s="52" t="n"/>
      <c r="Z49" s="45" t="n"/>
      <c r="AA49" s="45" t="n"/>
    </row>
    <row r="50">
      <c r="A50" s="57" t="inlineStr">
        <is>
          <t>C-046</t>
        </is>
      </c>
      <c r="B50" s="58" t="str">
        <f>IF($D50="","",ML_N)</f>
        <v/>
      </c>
      <c r="C50" s="57" t="str">
        <f>IF($D50="","",ML_NOMBRE)</f>
        <v/>
      </c>
      <c r="D50" s="48" t="n"/>
      <c r="E50" s="47" t="n"/>
      <c r="F50" s="48" t="n"/>
      <c r="G50" s="48" t="n"/>
      <c r="H50" s="59" t="n"/>
      <c r="I50" s="59" t="n"/>
      <c r="J50" s="48" t="n"/>
      <c r="K50" s="60" t="str">
        <f>IF(AND(ISNUMBER($H50),ISNUMBER($I50)),$I50-$H50+1,"")</f>
        <v/>
      </c>
      <c r="L50" s="49" t="n"/>
      <c r="M50" s="61" t="n"/>
      <c r="N50" s="61" t="n"/>
      <c r="O50" s="58" t="str">
        <f>IF(AND(N($M50)&gt;0,N($N50)&gt;0),ROUND(10000/($M50*$N50),0),"")</f>
        <v/>
      </c>
      <c r="P50" s="58" t="str">
        <f>IF(AND(N($L50)&gt;0,N($O50)&gt;0),ROUND($L50*$O50/10000,0),"")</f>
        <v/>
      </c>
      <c r="Q50" s="49" t="n"/>
      <c r="R50" s="62" t="str">
        <f>IF(AND(N($L50)&gt;0,N($Q50)&gt;0),ROUND($L50*$Q50,1),"")</f>
        <v/>
      </c>
      <c r="S50" s="48" t="str">
        <f>IF($D50="","",ML_RESP)</f>
        <v/>
      </c>
      <c r="T50" s="47" t="str">
        <f>IF($D50="","",ML_FICHA)</f>
        <v/>
      </c>
      <c r="U50" s="47" t="n"/>
      <c r="V50" s="48" t="n"/>
      <c r="W50" s="63" t="n"/>
      <c r="X50" s="59" t="n"/>
      <c r="Y50" s="59" t="n"/>
      <c r="Z50" s="47" t="n"/>
      <c r="AA50" s="47" t="n"/>
    </row>
    <row r="51">
      <c r="A51" s="42" t="inlineStr">
        <is>
          <t>C-047</t>
        </is>
      </c>
      <c r="B51" s="41" t="str">
        <f>IF($D51="","",ML_N)</f>
        <v/>
      </c>
      <c r="C51" s="42" t="str">
        <f>IF($D51="","",ML_NOMBRE)</f>
        <v/>
      </c>
      <c r="D51" s="43" t="n"/>
      <c r="E51" s="45" t="n"/>
      <c r="F51" s="43" t="n"/>
      <c r="G51" s="43" t="n"/>
      <c r="H51" s="52" t="n"/>
      <c r="I51" s="52" t="n"/>
      <c r="J51" s="43" t="n"/>
      <c r="K51" s="53" t="str">
        <f>IF(AND(ISNUMBER($H51),ISNUMBER($I51)),$I51-$H51+1,"")</f>
        <v/>
      </c>
      <c r="L51" s="51" t="n"/>
      <c r="M51" s="54" t="n"/>
      <c r="N51" s="54" t="n"/>
      <c r="O51" s="41" t="str">
        <f>IF(AND(N($M51)&gt;0,N($N51)&gt;0),ROUND(10000/($M51*$N51),0),"")</f>
        <v/>
      </c>
      <c r="P51" s="41" t="str">
        <f>IF(AND(N($L51)&gt;0,N($O51)&gt;0),ROUND($L51*$O51/10000,0),"")</f>
        <v/>
      </c>
      <c r="Q51" s="51" t="n"/>
      <c r="R51" s="55" t="str">
        <f>IF(AND(N($L51)&gt;0,N($Q51)&gt;0),ROUND($L51*$Q51,1),"")</f>
        <v/>
      </c>
      <c r="S51" s="43" t="str">
        <f>IF($D51="","",ML_RESP)</f>
        <v/>
      </c>
      <c r="T51" s="45" t="str">
        <f>IF($D51="","",ML_FICHA)</f>
        <v/>
      </c>
      <c r="U51" s="45" t="n"/>
      <c r="V51" s="43" t="n"/>
      <c r="W51" s="56" t="n"/>
      <c r="X51" s="52" t="n"/>
      <c r="Y51" s="52" t="n"/>
      <c r="Z51" s="45" t="n"/>
      <c r="AA51" s="45" t="n"/>
    </row>
    <row r="52">
      <c r="A52" s="57" t="inlineStr">
        <is>
          <t>C-048</t>
        </is>
      </c>
      <c r="B52" s="58" t="str">
        <f>IF($D52="","",ML_N)</f>
        <v/>
      </c>
      <c r="C52" s="57" t="str">
        <f>IF($D52="","",ML_NOMBRE)</f>
        <v/>
      </c>
      <c r="D52" s="48" t="n"/>
      <c r="E52" s="47" t="n"/>
      <c r="F52" s="48" t="n"/>
      <c r="G52" s="48" t="n"/>
      <c r="H52" s="59" t="n"/>
      <c r="I52" s="59" t="n"/>
      <c r="J52" s="48" t="n"/>
      <c r="K52" s="60" t="str">
        <f>IF(AND(ISNUMBER($H52),ISNUMBER($I52)),$I52-$H52+1,"")</f>
        <v/>
      </c>
      <c r="L52" s="49" t="n"/>
      <c r="M52" s="61" t="n"/>
      <c r="N52" s="61" t="n"/>
      <c r="O52" s="58" t="str">
        <f>IF(AND(N($M52)&gt;0,N($N52)&gt;0),ROUND(10000/($M52*$N52),0),"")</f>
        <v/>
      </c>
      <c r="P52" s="58" t="str">
        <f>IF(AND(N($L52)&gt;0,N($O52)&gt;0),ROUND($L52*$O52/10000,0),"")</f>
        <v/>
      </c>
      <c r="Q52" s="49" t="n"/>
      <c r="R52" s="62" t="str">
        <f>IF(AND(N($L52)&gt;0,N($Q52)&gt;0),ROUND($L52*$Q52,1),"")</f>
        <v/>
      </c>
      <c r="S52" s="48" t="str">
        <f>IF($D52="","",ML_RESP)</f>
        <v/>
      </c>
      <c r="T52" s="47" t="str">
        <f>IF($D52="","",ML_FICHA)</f>
        <v/>
      </c>
      <c r="U52" s="47" t="n"/>
      <c r="V52" s="48" t="n"/>
      <c r="W52" s="63" t="n"/>
      <c r="X52" s="59" t="n"/>
      <c r="Y52" s="59" t="n"/>
      <c r="Z52" s="47" t="n"/>
      <c r="AA52" s="47" t="n"/>
    </row>
    <row r="53">
      <c r="A53" s="42" t="inlineStr">
        <is>
          <t>C-049</t>
        </is>
      </c>
      <c r="B53" s="41" t="str">
        <f>IF($D53="","",ML_N)</f>
        <v/>
      </c>
      <c r="C53" s="42" t="str">
        <f>IF($D53="","",ML_NOMBRE)</f>
        <v/>
      </c>
      <c r="D53" s="43" t="n"/>
      <c r="E53" s="45" t="n"/>
      <c r="F53" s="43" t="n"/>
      <c r="G53" s="43" t="n"/>
      <c r="H53" s="52" t="n"/>
      <c r="I53" s="52" t="n"/>
      <c r="J53" s="43" t="n"/>
      <c r="K53" s="53" t="str">
        <f>IF(AND(ISNUMBER($H53),ISNUMBER($I53)),$I53-$H53+1,"")</f>
        <v/>
      </c>
      <c r="L53" s="51" t="n"/>
      <c r="M53" s="54" t="n"/>
      <c r="N53" s="54" t="n"/>
      <c r="O53" s="41" t="str">
        <f>IF(AND(N($M53)&gt;0,N($N53)&gt;0),ROUND(10000/($M53*$N53),0),"")</f>
        <v/>
      </c>
      <c r="P53" s="41" t="str">
        <f>IF(AND(N($L53)&gt;0,N($O53)&gt;0),ROUND($L53*$O53/10000,0),"")</f>
        <v/>
      </c>
      <c r="Q53" s="51" t="n"/>
      <c r="R53" s="55" t="str">
        <f>IF(AND(N($L53)&gt;0,N($Q53)&gt;0),ROUND($L53*$Q53,1),"")</f>
        <v/>
      </c>
      <c r="S53" s="43" t="str">
        <f>IF($D53="","",ML_RESP)</f>
        <v/>
      </c>
      <c r="T53" s="45" t="str">
        <f>IF($D53="","",ML_FICHA)</f>
        <v/>
      </c>
      <c r="U53" s="45" t="n"/>
      <c r="V53" s="43" t="n"/>
      <c r="W53" s="56" t="n"/>
      <c r="X53" s="52" t="n"/>
      <c r="Y53" s="52" t="n"/>
      <c r="Z53" s="45" t="n"/>
      <c r="AA53" s="45" t="n"/>
    </row>
    <row r="54">
      <c r="A54" s="57" t="inlineStr">
        <is>
          <t>C-050</t>
        </is>
      </c>
      <c r="B54" s="58" t="str">
        <f>IF($D54="","",ML_N)</f>
        <v/>
      </c>
      <c r="C54" s="57" t="str">
        <f>IF($D54="","",ML_NOMBRE)</f>
        <v/>
      </c>
      <c r="D54" s="48" t="n"/>
      <c r="E54" s="47" t="n"/>
      <c r="F54" s="48" t="n"/>
      <c r="G54" s="48" t="n"/>
      <c r="H54" s="59" t="n"/>
      <c r="I54" s="59" t="n"/>
      <c r="J54" s="48" t="n"/>
      <c r="K54" s="60" t="str">
        <f>IF(AND(ISNUMBER($H54),ISNUMBER($I54)),$I54-$H54+1,"")</f>
        <v/>
      </c>
      <c r="L54" s="49" t="n"/>
      <c r="M54" s="61" t="n"/>
      <c r="N54" s="61" t="n"/>
      <c r="O54" s="58" t="str">
        <f>IF(AND(N($M54)&gt;0,N($N54)&gt;0),ROUND(10000/($M54*$N54),0),"")</f>
        <v/>
      </c>
      <c r="P54" s="58" t="str">
        <f>IF(AND(N($L54)&gt;0,N($O54)&gt;0),ROUND($L54*$O54/10000,0),"")</f>
        <v/>
      </c>
      <c r="Q54" s="49" t="n"/>
      <c r="R54" s="62" t="str">
        <f>IF(AND(N($L54)&gt;0,N($Q54)&gt;0),ROUND($L54*$Q54,1),"")</f>
        <v/>
      </c>
      <c r="S54" s="48" t="str">
        <f>IF($D54="","",ML_RESP)</f>
        <v/>
      </c>
      <c r="T54" s="47" t="str">
        <f>IF($D54="","",ML_FICHA)</f>
        <v/>
      </c>
      <c r="U54" s="47" t="n"/>
      <c r="V54" s="48" t="n"/>
      <c r="W54" s="63" t="n"/>
      <c r="X54" s="59" t="n"/>
      <c r="Y54" s="59" t="n"/>
      <c r="Z54" s="47" t="n"/>
      <c r="AA54" s="47" t="n"/>
    </row>
    <row r="55">
      <c r="A55" s="42" t="inlineStr">
        <is>
          <t>C-051</t>
        </is>
      </c>
      <c r="B55" s="41" t="str">
        <f>IF($D55="","",ML_N)</f>
        <v/>
      </c>
      <c r="C55" s="42" t="str">
        <f>IF($D55="","",ML_NOMBRE)</f>
        <v/>
      </c>
      <c r="D55" s="43" t="n"/>
      <c r="E55" s="45" t="n"/>
      <c r="F55" s="43" t="n"/>
      <c r="G55" s="43" t="n"/>
      <c r="H55" s="52" t="n"/>
      <c r="I55" s="52" t="n"/>
      <c r="J55" s="43" t="n"/>
      <c r="K55" s="53" t="str">
        <f>IF(AND(ISNUMBER($H55),ISNUMBER($I55)),$I55-$H55+1,"")</f>
        <v/>
      </c>
      <c r="L55" s="51" t="n"/>
      <c r="M55" s="54" t="n"/>
      <c r="N55" s="54" t="n"/>
      <c r="O55" s="41" t="str">
        <f>IF(AND(N($M55)&gt;0,N($N55)&gt;0),ROUND(10000/($M55*$N55),0),"")</f>
        <v/>
      </c>
      <c r="P55" s="41" t="str">
        <f>IF(AND(N($L55)&gt;0,N($O55)&gt;0),ROUND($L55*$O55/10000,0),"")</f>
        <v/>
      </c>
      <c r="Q55" s="51" t="n"/>
      <c r="R55" s="55" t="str">
        <f>IF(AND(N($L55)&gt;0,N($Q55)&gt;0),ROUND($L55*$Q55,1),"")</f>
        <v/>
      </c>
      <c r="S55" s="43" t="str">
        <f>IF($D55="","",ML_RESP)</f>
        <v/>
      </c>
      <c r="T55" s="45" t="str">
        <f>IF($D55="","",ML_FICHA)</f>
        <v/>
      </c>
      <c r="U55" s="45" t="n"/>
      <c r="V55" s="43" t="n"/>
      <c r="W55" s="56" t="n"/>
      <c r="X55" s="52" t="n"/>
      <c r="Y55" s="52" t="n"/>
      <c r="Z55" s="45" t="n"/>
      <c r="AA55" s="45" t="n"/>
    </row>
    <row r="56">
      <c r="A56" s="57" t="inlineStr">
        <is>
          <t>C-052</t>
        </is>
      </c>
      <c r="B56" s="58" t="str">
        <f>IF($D56="","",ML_N)</f>
        <v/>
      </c>
      <c r="C56" s="57" t="str">
        <f>IF($D56="","",ML_NOMBRE)</f>
        <v/>
      </c>
      <c r="D56" s="48" t="n"/>
      <c r="E56" s="47" t="n"/>
      <c r="F56" s="48" t="n"/>
      <c r="G56" s="48" t="n"/>
      <c r="H56" s="59" t="n"/>
      <c r="I56" s="59" t="n"/>
      <c r="J56" s="48" t="n"/>
      <c r="K56" s="60" t="str">
        <f>IF(AND(ISNUMBER($H56),ISNUMBER($I56)),$I56-$H56+1,"")</f>
        <v/>
      </c>
      <c r="L56" s="49" t="n"/>
      <c r="M56" s="61" t="n"/>
      <c r="N56" s="61" t="n"/>
      <c r="O56" s="58" t="str">
        <f>IF(AND(N($M56)&gt;0,N($N56)&gt;0),ROUND(10000/($M56*$N56),0),"")</f>
        <v/>
      </c>
      <c r="P56" s="58" t="str">
        <f>IF(AND(N($L56)&gt;0,N($O56)&gt;0),ROUND($L56*$O56/10000,0),"")</f>
        <v/>
      </c>
      <c r="Q56" s="49" t="n"/>
      <c r="R56" s="62" t="str">
        <f>IF(AND(N($L56)&gt;0,N($Q56)&gt;0),ROUND($L56*$Q56,1),"")</f>
        <v/>
      </c>
      <c r="S56" s="48" t="str">
        <f>IF($D56="","",ML_RESP)</f>
        <v/>
      </c>
      <c r="T56" s="47" t="str">
        <f>IF($D56="","",ML_FICHA)</f>
        <v/>
      </c>
      <c r="U56" s="47" t="n"/>
      <c r="V56" s="48" t="n"/>
      <c r="W56" s="63" t="n"/>
      <c r="X56" s="59" t="n"/>
      <c r="Y56" s="59" t="n"/>
      <c r="Z56" s="47" t="n"/>
      <c r="AA56" s="47" t="n"/>
    </row>
    <row r="57">
      <c r="A57" s="42" t="inlineStr">
        <is>
          <t>C-053</t>
        </is>
      </c>
      <c r="B57" s="41" t="str">
        <f>IF($D57="","",ML_N)</f>
        <v/>
      </c>
      <c r="C57" s="42" t="str">
        <f>IF($D57="","",ML_NOMBRE)</f>
        <v/>
      </c>
      <c r="D57" s="43" t="n"/>
      <c r="E57" s="45" t="n"/>
      <c r="F57" s="43" t="n"/>
      <c r="G57" s="43" t="n"/>
      <c r="H57" s="52" t="n"/>
      <c r="I57" s="52" t="n"/>
      <c r="J57" s="43" t="n"/>
      <c r="K57" s="53" t="str">
        <f>IF(AND(ISNUMBER($H57),ISNUMBER($I57)),$I57-$H57+1,"")</f>
        <v/>
      </c>
      <c r="L57" s="51" t="n"/>
      <c r="M57" s="54" t="n"/>
      <c r="N57" s="54" t="n"/>
      <c r="O57" s="41" t="str">
        <f>IF(AND(N($M57)&gt;0,N($N57)&gt;0),ROUND(10000/($M57*$N57),0),"")</f>
        <v/>
      </c>
      <c r="P57" s="41" t="str">
        <f>IF(AND(N($L57)&gt;0,N($O57)&gt;0),ROUND($L57*$O57/10000,0),"")</f>
        <v/>
      </c>
      <c r="Q57" s="51" t="n"/>
      <c r="R57" s="55" t="str">
        <f>IF(AND(N($L57)&gt;0,N($Q57)&gt;0),ROUND($L57*$Q57,1),"")</f>
        <v/>
      </c>
      <c r="S57" s="43" t="str">
        <f>IF($D57="","",ML_RESP)</f>
        <v/>
      </c>
      <c r="T57" s="45" t="str">
        <f>IF($D57="","",ML_FICHA)</f>
        <v/>
      </c>
      <c r="U57" s="45" t="n"/>
      <c r="V57" s="43" t="n"/>
      <c r="W57" s="56" t="n"/>
      <c r="X57" s="52" t="n"/>
      <c r="Y57" s="52" t="n"/>
      <c r="Z57" s="45" t="n"/>
      <c r="AA57" s="45" t="n"/>
    </row>
    <row r="58">
      <c r="A58" s="57" t="inlineStr">
        <is>
          <t>C-054</t>
        </is>
      </c>
      <c r="B58" s="58" t="str">
        <f>IF($D58="","",ML_N)</f>
        <v/>
      </c>
      <c r="C58" s="57" t="str">
        <f>IF($D58="","",ML_NOMBRE)</f>
        <v/>
      </c>
      <c r="D58" s="48" t="n"/>
      <c r="E58" s="47" t="n"/>
      <c r="F58" s="48" t="n"/>
      <c r="G58" s="48" t="n"/>
      <c r="H58" s="59" t="n"/>
      <c r="I58" s="59" t="n"/>
      <c r="J58" s="48" t="n"/>
      <c r="K58" s="60" t="str">
        <f>IF(AND(ISNUMBER($H58),ISNUMBER($I58)),$I58-$H58+1,"")</f>
        <v/>
      </c>
      <c r="L58" s="49" t="n"/>
      <c r="M58" s="61" t="n"/>
      <c r="N58" s="61" t="n"/>
      <c r="O58" s="58" t="str">
        <f>IF(AND(N($M58)&gt;0,N($N58)&gt;0),ROUND(10000/($M58*$N58),0),"")</f>
        <v/>
      </c>
      <c r="P58" s="58" t="str">
        <f>IF(AND(N($L58)&gt;0,N($O58)&gt;0),ROUND($L58*$O58/10000,0),"")</f>
        <v/>
      </c>
      <c r="Q58" s="49" t="n"/>
      <c r="R58" s="62" t="str">
        <f>IF(AND(N($L58)&gt;0,N($Q58)&gt;0),ROUND($L58*$Q58,1),"")</f>
        <v/>
      </c>
      <c r="S58" s="48" t="str">
        <f>IF($D58="","",ML_RESP)</f>
        <v/>
      </c>
      <c r="T58" s="47" t="str">
        <f>IF($D58="","",ML_FICHA)</f>
        <v/>
      </c>
      <c r="U58" s="47" t="n"/>
      <c r="V58" s="48" t="n"/>
      <c r="W58" s="63" t="n"/>
      <c r="X58" s="59" t="n"/>
      <c r="Y58" s="59" t="n"/>
      <c r="Z58" s="47" t="n"/>
      <c r="AA58" s="47" t="n"/>
    </row>
    <row r="59">
      <c r="A59" s="42" t="inlineStr">
        <is>
          <t>C-055</t>
        </is>
      </c>
      <c r="B59" s="41" t="str">
        <f>IF($D59="","",ML_N)</f>
        <v/>
      </c>
      <c r="C59" s="42" t="str">
        <f>IF($D59="","",ML_NOMBRE)</f>
        <v/>
      </c>
      <c r="D59" s="43" t="n"/>
      <c r="E59" s="45" t="n"/>
      <c r="F59" s="43" t="n"/>
      <c r="G59" s="43" t="n"/>
      <c r="H59" s="52" t="n"/>
      <c r="I59" s="52" t="n"/>
      <c r="J59" s="43" t="n"/>
      <c r="K59" s="53" t="str">
        <f>IF(AND(ISNUMBER($H59),ISNUMBER($I59)),$I59-$H59+1,"")</f>
        <v/>
      </c>
      <c r="L59" s="51" t="n"/>
      <c r="M59" s="54" t="n"/>
      <c r="N59" s="54" t="n"/>
      <c r="O59" s="41" t="str">
        <f>IF(AND(N($M59)&gt;0,N($N59)&gt;0),ROUND(10000/($M59*$N59),0),"")</f>
        <v/>
      </c>
      <c r="P59" s="41" t="str">
        <f>IF(AND(N($L59)&gt;0,N($O59)&gt;0),ROUND($L59*$O59/10000,0),"")</f>
        <v/>
      </c>
      <c r="Q59" s="51" t="n"/>
      <c r="R59" s="55" t="str">
        <f>IF(AND(N($L59)&gt;0,N($Q59)&gt;0),ROUND($L59*$Q59,1),"")</f>
        <v/>
      </c>
      <c r="S59" s="43" t="str">
        <f>IF($D59="","",ML_RESP)</f>
        <v/>
      </c>
      <c r="T59" s="45" t="str">
        <f>IF($D59="","",ML_FICHA)</f>
        <v/>
      </c>
      <c r="U59" s="45" t="n"/>
      <c r="V59" s="43" t="n"/>
      <c r="W59" s="56" t="n"/>
      <c r="X59" s="52" t="n"/>
      <c r="Y59" s="52" t="n"/>
      <c r="Z59" s="45" t="n"/>
      <c r="AA59" s="45" t="n"/>
    </row>
    <row r="60">
      <c r="A60" s="57" t="inlineStr">
        <is>
          <t>C-056</t>
        </is>
      </c>
      <c r="B60" s="58" t="str">
        <f>IF($D60="","",ML_N)</f>
        <v/>
      </c>
      <c r="C60" s="57" t="str">
        <f>IF($D60="","",ML_NOMBRE)</f>
        <v/>
      </c>
      <c r="D60" s="48" t="n"/>
      <c r="E60" s="47" t="n"/>
      <c r="F60" s="48" t="n"/>
      <c r="G60" s="48" t="n"/>
      <c r="H60" s="59" t="n"/>
      <c r="I60" s="59" t="n"/>
      <c r="J60" s="48" t="n"/>
      <c r="K60" s="60" t="str">
        <f>IF(AND(ISNUMBER($H60),ISNUMBER($I60)),$I60-$H60+1,"")</f>
        <v/>
      </c>
      <c r="L60" s="49" t="n"/>
      <c r="M60" s="61" t="n"/>
      <c r="N60" s="61" t="n"/>
      <c r="O60" s="58" t="str">
        <f>IF(AND(N($M60)&gt;0,N($N60)&gt;0),ROUND(10000/($M60*$N60),0),"")</f>
        <v/>
      </c>
      <c r="P60" s="58" t="str">
        <f>IF(AND(N($L60)&gt;0,N($O60)&gt;0),ROUND($L60*$O60/10000,0),"")</f>
        <v/>
      </c>
      <c r="Q60" s="49" t="n"/>
      <c r="R60" s="62" t="str">
        <f>IF(AND(N($L60)&gt;0,N($Q60)&gt;0),ROUND($L60*$Q60,1),"")</f>
        <v/>
      </c>
      <c r="S60" s="48" t="str">
        <f>IF($D60="","",ML_RESP)</f>
        <v/>
      </c>
      <c r="T60" s="47" t="str">
        <f>IF($D60="","",ML_FICHA)</f>
        <v/>
      </c>
      <c r="U60" s="47" t="n"/>
      <c r="V60" s="48" t="n"/>
      <c r="W60" s="63" t="n"/>
      <c r="X60" s="59" t="n"/>
      <c r="Y60" s="59" t="n"/>
      <c r="Z60" s="47" t="n"/>
      <c r="AA60" s="47" t="n"/>
    </row>
    <row r="61">
      <c r="A61" s="42" t="inlineStr">
        <is>
          <t>C-057</t>
        </is>
      </c>
      <c r="B61" s="41" t="str">
        <f>IF($D61="","",ML_N)</f>
        <v/>
      </c>
      <c r="C61" s="42" t="str">
        <f>IF($D61="","",ML_NOMBRE)</f>
        <v/>
      </c>
      <c r="D61" s="43" t="n"/>
      <c r="E61" s="45" t="n"/>
      <c r="F61" s="43" t="n"/>
      <c r="G61" s="43" t="n"/>
      <c r="H61" s="52" t="n"/>
      <c r="I61" s="52" t="n"/>
      <c r="J61" s="43" t="n"/>
      <c r="K61" s="53" t="str">
        <f>IF(AND(ISNUMBER($H61),ISNUMBER($I61)),$I61-$H61+1,"")</f>
        <v/>
      </c>
      <c r="L61" s="51" t="n"/>
      <c r="M61" s="54" t="n"/>
      <c r="N61" s="54" t="n"/>
      <c r="O61" s="41" t="str">
        <f>IF(AND(N($M61)&gt;0,N($N61)&gt;0),ROUND(10000/($M61*$N61),0),"")</f>
        <v/>
      </c>
      <c r="P61" s="41" t="str">
        <f>IF(AND(N($L61)&gt;0,N($O61)&gt;0),ROUND($L61*$O61/10000,0),"")</f>
        <v/>
      </c>
      <c r="Q61" s="51" t="n"/>
      <c r="R61" s="55" t="str">
        <f>IF(AND(N($L61)&gt;0,N($Q61)&gt;0),ROUND($L61*$Q61,1),"")</f>
        <v/>
      </c>
      <c r="S61" s="43" t="str">
        <f>IF($D61="","",ML_RESP)</f>
        <v/>
      </c>
      <c r="T61" s="45" t="str">
        <f>IF($D61="","",ML_FICHA)</f>
        <v/>
      </c>
      <c r="U61" s="45" t="n"/>
      <c r="V61" s="43" t="n"/>
      <c r="W61" s="56" t="n"/>
      <c r="X61" s="52" t="n"/>
      <c r="Y61" s="52" t="n"/>
      <c r="Z61" s="45" t="n"/>
      <c r="AA61" s="45" t="n"/>
    </row>
    <row r="62">
      <c r="A62" s="57" t="inlineStr">
        <is>
          <t>C-058</t>
        </is>
      </c>
      <c r="B62" s="58" t="str">
        <f>IF($D62="","",ML_N)</f>
        <v/>
      </c>
      <c r="C62" s="57" t="str">
        <f>IF($D62="","",ML_NOMBRE)</f>
        <v/>
      </c>
      <c r="D62" s="48" t="n"/>
      <c r="E62" s="47" t="n"/>
      <c r="F62" s="48" t="n"/>
      <c r="G62" s="48" t="n"/>
      <c r="H62" s="59" t="n"/>
      <c r="I62" s="59" t="n"/>
      <c r="J62" s="48" t="n"/>
      <c r="K62" s="60" t="str">
        <f>IF(AND(ISNUMBER($H62),ISNUMBER($I62)),$I62-$H62+1,"")</f>
        <v/>
      </c>
      <c r="L62" s="49" t="n"/>
      <c r="M62" s="61" t="n"/>
      <c r="N62" s="61" t="n"/>
      <c r="O62" s="58" t="str">
        <f>IF(AND(N($M62)&gt;0,N($N62)&gt;0),ROUND(10000/($M62*$N62),0),"")</f>
        <v/>
      </c>
      <c r="P62" s="58" t="str">
        <f>IF(AND(N($L62)&gt;0,N($O62)&gt;0),ROUND($L62*$O62/10000,0),"")</f>
        <v/>
      </c>
      <c r="Q62" s="49" t="n"/>
      <c r="R62" s="62" t="str">
        <f>IF(AND(N($L62)&gt;0,N($Q62)&gt;0),ROUND($L62*$Q62,1),"")</f>
        <v/>
      </c>
      <c r="S62" s="48" t="str">
        <f>IF($D62="","",ML_RESP)</f>
        <v/>
      </c>
      <c r="T62" s="47" t="str">
        <f>IF($D62="","",ML_FICHA)</f>
        <v/>
      </c>
      <c r="U62" s="47" t="n"/>
      <c r="V62" s="48" t="n"/>
      <c r="W62" s="63" t="n"/>
      <c r="X62" s="59" t="n"/>
      <c r="Y62" s="59" t="n"/>
      <c r="Z62" s="47" t="n"/>
      <c r="AA62" s="47" t="n"/>
    </row>
    <row r="63">
      <c r="A63" s="42" t="inlineStr">
        <is>
          <t>C-059</t>
        </is>
      </c>
      <c r="B63" s="41" t="str">
        <f>IF($D63="","",ML_N)</f>
        <v/>
      </c>
      <c r="C63" s="42" t="str">
        <f>IF($D63="","",ML_NOMBRE)</f>
        <v/>
      </c>
      <c r="D63" s="43" t="n"/>
      <c r="E63" s="45" t="n"/>
      <c r="F63" s="43" t="n"/>
      <c r="G63" s="43" t="n"/>
      <c r="H63" s="52" t="n"/>
      <c r="I63" s="52" t="n"/>
      <c r="J63" s="43" t="n"/>
      <c r="K63" s="53" t="str">
        <f>IF(AND(ISNUMBER($H63),ISNUMBER($I63)),$I63-$H63+1,"")</f>
        <v/>
      </c>
      <c r="L63" s="51" t="n"/>
      <c r="M63" s="54" t="n"/>
      <c r="N63" s="54" t="n"/>
      <c r="O63" s="41" t="str">
        <f>IF(AND(N($M63)&gt;0,N($N63)&gt;0),ROUND(10000/($M63*$N63),0),"")</f>
        <v/>
      </c>
      <c r="P63" s="41" t="str">
        <f>IF(AND(N($L63)&gt;0,N($O63)&gt;0),ROUND($L63*$O63/10000,0),"")</f>
        <v/>
      </c>
      <c r="Q63" s="51" t="n"/>
      <c r="R63" s="55" t="str">
        <f>IF(AND(N($L63)&gt;0,N($Q63)&gt;0),ROUND($L63*$Q63,1),"")</f>
        <v/>
      </c>
      <c r="S63" s="43" t="str">
        <f>IF($D63="","",ML_RESP)</f>
        <v/>
      </c>
      <c r="T63" s="45" t="str">
        <f>IF($D63="","",ML_FICHA)</f>
        <v/>
      </c>
      <c r="U63" s="45" t="n"/>
      <c r="V63" s="43" t="n"/>
      <c r="W63" s="56" t="n"/>
      <c r="X63" s="52" t="n"/>
      <c r="Y63" s="52" t="n"/>
      <c r="Z63" s="45" t="n"/>
      <c r="AA63" s="45" t="n"/>
    </row>
    <row r="64">
      <c r="A64" s="57" t="inlineStr">
        <is>
          <t>C-060</t>
        </is>
      </c>
      <c r="B64" s="58" t="str">
        <f>IF($D64="","",ML_N)</f>
        <v/>
      </c>
      <c r="C64" s="57" t="str">
        <f>IF($D64="","",ML_NOMBRE)</f>
        <v/>
      </c>
      <c r="D64" s="48" t="n"/>
      <c r="E64" s="47" t="n"/>
      <c r="F64" s="48" t="n"/>
      <c r="G64" s="48" t="n"/>
      <c r="H64" s="59" t="n"/>
      <c r="I64" s="59" t="n"/>
      <c r="J64" s="48" t="n"/>
      <c r="K64" s="60" t="str">
        <f>IF(AND(ISNUMBER($H64),ISNUMBER($I64)),$I64-$H64+1,"")</f>
        <v/>
      </c>
      <c r="L64" s="49" t="n"/>
      <c r="M64" s="61" t="n"/>
      <c r="N64" s="61" t="n"/>
      <c r="O64" s="58" t="str">
        <f>IF(AND(N($M64)&gt;0,N($N64)&gt;0),ROUND(10000/($M64*$N64),0),"")</f>
        <v/>
      </c>
      <c r="P64" s="58" t="str">
        <f>IF(AND(N($L64)&gt;0,N($O64)&gt;0),ROUND($L64*$O64/10000,0),"")</f>
        <v/>
      </c>
      <c r="Q64" s="49" t="n"/>
      <c r="R64" s="62" t="str">
        <f>IF(AND(N($L64)&gt;0,N($Q64)&gt;0),ROUND($L64*$Q64,1),"")</f>
        <v/>
      </c>
      <c r="S64" s="48" t="str">
        <f>IF($D64="","",ML_RESP)</f>
        <v/>
      </c>
      <c r="T64" s="47" t="str">
        <f>IF($D64="","",ML_FICHA)</f>
        <v/>
      </c>
      <c r="U64" s="47" t="n"/>
      <c r="V64" s="48" t="n"/>
      <c r="W64" s="63" t="n"/>
      <c r="X64" s="59" t="n"/>
      <c r="Y64" s="59" t="n"/>
      <c r="Z64" s="47" t="n"/>
      <c r="AA64" s="47" t="n"/>
    </row>
    <row r="65">
      <c r="A65" s="42" t="inlineStr">
        <is>
          <t>C-061</t>
        </is>
      </c>
      <c r="B65" s="41" t="str">
        <f>IF($D65="","",ML_N)</f>
        <v/>
      </c>
      <c r="C65" s="42" t="str">
        <f>IF($D65="","",ML_NOMBRE)</f>
        <v/>
      </c>
      <c r="D65" s="43" t="n"/>
      <c r="E65" s="45" t="n"/>
      <c r="F65" s="43" t="n"/>
      <c r="G65" s="43" t="n"/>
      <c r="H65" s="52" t="n"/>
      <c r="I65" s="52" t="n"/>
      <c r="J65" s="43" t="n"/>
      <c r="K65" s="53" t="str">
        <f>IF(AND(ISNUMBER($H65),ISNUMBER($I65)),$I65-$H65+1,"")</f>
        <v/>
      </c>
      <c r="L65" s="51" t="n"/>
      <c r="M65" s="54" t="n"/>
      <c r="N65" s="54" t="n"/>
      <c r="O65" s="41" t="str">
        <f>IF(AND(N($M65)&gt;0,N($N65)&gt;0),ROUND(10000/($M65*$N65),0),"")</f>
        <v/>
      </c>
      <c r="P65" s="41" t="str">
        <f>IF(AND(N($L65)&gt;0,N($O65)&gt;0),ROUND($L65*$O65/10000,0),"")</f>
        <v/>
      </c>
      <c r="Q65" s="51" t="n"/>
      <c r="R65" s="55" t="str">
        <f>IF(AND(N($L65)&gt;0,N($Q65)&gt;0),ROUND($L65*$Q65,1),"")</f>
        <v/>
      </c>
      <c r="S65" s="43" t="str">
        <f>IF($D65="","",ML_RESP)</f>
        <v/>
      </c>
      <c r="T65" s="45" t="str">
        <f>IF($D65="","",ML_FICHA)</f>
        <v/>
      </c>
      <c r="U65" s="45" t="n"/>
      <c r="V65" s="43" t="n"/>
      <c r="W65" s="56" t="n"/>
      <c r="X65" s="52" t="n"/>
      <c r="Y65" s="52" t="n"/>
      <c r="Z65" s="45" t="n"/>
      <c r="AA65" s="45" t="n"/>
    </row>
    <row r="66">
      <c r="A66" s="57" t="inlineStr">
        <is>
          <t>C-062</t>
        </is>
      </c>
      <c r="B66" s="58" t="str">
        <f>IF($D66="","",ML_N)</f>
        <v/>
      </c>
      <c r="C66" s="57" t="str">
        <f>IF($D66="","",ML_NOMBRE)</f>
        <v/>
      </c>
      <c r="D66" s="48" t="n"/>
      <c r="E66" s="47" t="n"/>
      <c r="F66" s="48" t="n"/>
      <c r="G66" s="48" t="n"/>
      <c r="H66" s="59" t="n"/>
      <c r="I66" s="59" t="n"/>
      <c r="J66" s="48" t="n"/>
      <c r="K66" s="60" t="str">
        <f>IF(AND(ISNUMBER($H66),ISNUMBER($I66)),$I66-$H66+1,"")</f>
        <v/>
      </c>
      <c r="L66" s="49" t="n"/>
      <c r="M66" s="61" t="n"/>
      <c r="N66" s="61" t="n"/>
      <c r="O66" s="58" t="str">
        <f>IF(AND(N($M66)&gt;0,N($N66)&gt;0),ROUND(10000/($M66*$N66),0),"")</f>
        <v/>
      </c>
      <c r="P66" s="58" t="str">
        <f>IF(AND(N($L66)&gt;0,N($O66)&gt;0),ROUND($L66*$O66/10000,0),"")</f>
        <v/>
      </c>
      <c r="Q66" s="49" t="n"/>
      <c r="R66" s="62" t="str">
        <f>IF(AND(N($L66)&gt;0,N($Q66)&gt;0),ROUND($L66*$Q66,1),"")</f>
        <v/>
      </c>
      <c r="S66" s="48" t="str">
        <f>IF($D66="","",ML_RESP)</f>
        <v/>
      </c>
      <c r="T66" s="47" t="str">
        <f>IF($D66="","",ML_FICHA)</f>
        <v/>
      </c>
      <c r="U66" s="47" t="n"/>
      <c r="V66" s="48" t="n"/>
      <c r="W66" s="63" t="n"/>
      <c r="X66" s="59" t="n"/>
      <c r="Y66" s="59" t="n"/>
      <c r="Z66" s="47" t="n"/>
      <c r="AA66" s="47" t="n"/>
    </row>
    <row r="67">
      <c r="A67" s="42" t="inlineStr">
        <is>
          <t>C-063</t>
        </is>
      </c>
      <c r="B67" s="41" t="str">
        <f>IF($D67="","",ML_N)</f>
        <v/>
      </c>
      <c r="C67" s="42" t="str">
        <f>IF($D67="","",ML_NOMBRE)</f>
        <v/>
      </c>
      <c r="D67" s="43" t="n"/>
      <c r="E67" s="45" t="n"/>
      <c r="F67" s="43" t="n"/>
      <c r="G67" s="43" t="n"/>
      <c r="H67" s="52" t="n"/>
      <c r="I67" s="52" t="n"/>
      <c r="J67" s="43" t="n"/>
      <c r="K67" s="53" t="str">
        <f>IF(AND(ISNUMBER($H67),ISNUMBER($I67)),$I67-$H67+1,"")</f>
        <v/>
      </c>
      <c r="L67" s="51" t="n"/>
      <c r="M67" s="54" t="n"/>
      <c r="N67" s="54" t="n"/>
      <c r="O67" s="41" t="str">
        <f>IF(AND(N($M67)&gt;0,N($N67)&gt;0),ROUND(10000/($M67*$N67),0),"")</f>
        <v/>
      </c>
      <c r="P67" s="41" t="str">
        <f>IF(AND(N($L67)&gt;0,N($O67)&gt;0),ROUND($L67*$O67/10000,0),"")</f>
        <v/>
      </c>
      <c r="Q67" s="51" t="n"/>
      <c r="R67" s="55" t="str">
        <f>IF(AND(N($L67)&gt;0,N($Q67)&gt;0),ROUND($L67*$Q67,1),"")</f>
        <v/>
      </c>
      <c r="S67" s="43" t="str">
        <f>IF($D67="","",ML_RESP)</f>
        <v/>
      </c>
      <c r="T67" s="45" t="str">
        <f>IF($D67="","",ML_FICHA)</f>
        <v/>
      </c>
      <c r="U67" s="45" t="n"/>
      <c r="V67" s="43" t="n"/>
      <c r="W67" s="56" t="n"/>
      <c r="X67" s="52" t="n"/>
      <c r="Y67" s="52" t="n"/>
      <c r="Z67" s="45" t="n"/>
      <c r="AA67" s="45" t="n"/>
    </row>
    <row r="68">
      <c r="A68" s="57" t="inlineStr">
        <is>
          <t>C-064</t>
        </is>
      </c>
      <c r="B68" s="58" t="str">
        <f>IF($D68="","",ML_N)</f>
        <v/>
      </c>
      <c r="C68" s="57" t="str">
        <f>IF($D68="","",ML_NOMBRE)</f>
        <v/>
      </c>
      <c r="D68" s="48" t="n"/>
      <c r="E68" s="47" t="n"/>
      <c r="F68" s="48" t="n"/>
      <c r="G68" s="48" t="n"/>
      <c r="H68" s="59" t="n"/>
      <c r="I68" s="59" t="n"/>
      <c r="J68" s="48" t="n"/>
      <c r="K68" s="60" t="str">
        <f>IF(AND(ISNUMBER($H68),ISNUMBER($I68)),$I68-$H68+1,"")</f>
        <v/>
      </c>
      <c r="L68" s="49" t="n"/>
      <c r="M68" s="61" t="n"/>
      <c r="N68" s="61" t="n"/>
      <c r="O68" s="58" t="str">
        <f>IF(AND(N($M68)&gt;0,N($N68)&gt;0),ROUND(10000/($M68*$N68),0),"")</f>
        <v/>
      </c>
      <c r="P68" s="58" t="str">
        <f>IF(AND(N($L68)&gt;0,N($O68)&gt;0),ROUND($L68*$O68/10000,0),"")</f>
        <v/>
      </c>
      <c r="Q68" s="49" t="n"/>
      <c r="R68" s="62" t="str">
        <f>IF(AND(N($L68)&gt;0,N($Q68)&gt;0),ROUND($L68*$Q68,1),"")</f>
        <v/>
      </c>
      <c r="S68" s="48" t="str">
        <f>IF($D68="","",ML_RESP)</f>
        <v/>
      </c>
      <c r="T68" s="47" t="str">
        <f>IF($D68="","",ML_FICHA)</f>
        <v/>
      </c>
      <c r="U68" s="47" t="n"/>
      <c r="V68" s="48" t="n"/>
      <c r="W68" s="63" t="n"/>
      <c r="X68" s="59" t="n"/>
      <c r="Y68" s="59" t="n"/>
      <c r="Z68" s="47" t="n"/>
      <c r="AA68" s="47" t="n"/>
    </row>
    <row r="69">
      <c r="A69" s="42" t="inlineStr">
        <is>
          <t>C-065</t>
        </is>
      </c>
      <c r="B69" s="41" t="str">
        <f>IF($D69="","",ML_N)</f>
        <v/>
      </c>
      <c r="C69" s="42" t="str">
        <f>IF($D69="","",ML_NOMBRE)</f>
        <v/>
      </c>
      <c r="D69" s="43" t="n"/>
      <c r="E69" s="45" t="n"/>
      <c r="F69" s="43" t="n"/>
      <c r="G69" s="43" t="n"/>
      <c r="H69" s="52" t="n"/>
      <c r="I69" s="52" t="n"/>
      <c r="J69" s="43" t="n"/>
      <c r="K69" s="53" t="str">
        <f>IF(AND(ISNUMBER($H69),ISNUMBER($I69)),$I69-$H69+1,"")</f>
        <v/>
      </c>
      <c r="L69" s="51" t="n"/>
      <c r="M69" s="54" t="n"/>
      <c r="N69" s="54" t="n"/>
      <c r="O69" s="41" t="str">
        <f>IF(AND(N($M69)&gt;0,N($N69)&gt;0),ROUND(10000/($M69*$N69),0),"")</f>
        <v/>
      </c>
      <c r="P69" s="41" t="str">
        <f>IF(AND(N($L69)&gt;0,N($O69)&gt;0),ROUND($L69*$O69/10000,0),"")</f>
        <v/>
      </c>
      <c r="Q69" s="51" t="n"/>
      <c r="R69" s="55" t="str">
        <f>IF(AND(N($L69)&gt;0,N($Q69)&gt;0),ROUND($L69*$Q69,1),"")</f>
        <v/>
      </c>
      <c r="S69" s="43" t="str">
        <f>IF($D69="","",ML_RESP)</f>
        <v/>
      </c>
      <c r="T69" s="45" t="str">
        <f>IF($D69="","",ML_FICHA)</f>
        <v/>
      </c>
      <c r="U69" s="45" t="n"/>
      <c r="V69" s="43" t="n"/>
      <c r="W69" s="56" t="n"/>
      <c r="X69" s="52" t="n"/>
      <c r="Y69" s="52" t="n"/>
      <c r="Z69" s="45" t="n"/>
      <c r="AA69" s="45" t="n"/>
    </row>
    <row r="70">
      <c r="A70" s="57" t="inlineStr">
        <is>
          <t>C-066</t>
        </is>
      </c>
      <c r="B70" s="58" t="str">
        <f>IF($D70="","",ML_N)</f>
        <v/>
      </c>
      <c r="C70" s="57" t="str">
        <f>IF($D70="","",ML_NOMBRE)</f>
        <v/>
      </c>
      <c r="D70" s="48" t="n"/>
      <c r="E70" s="47" t="n"/>
      <c r="F70" s="48" t="n"/>
      <c r="G70" s="48" t="n"/>
      <c r="H70" s="59" t="n"/>
      <c r="I70" s="59" t="n"/>
      <c r="J70" s="48" t="n"/>
      <c r="K70" s="60" t="str">
        <f>IF(AND(ISNUMBER($H70),ISNUMBER($I70)),$I70-$H70+1,"")</f>
        <v/>
      </c>
      <c r="L70" s="49" t="n"/>
      <c r="M70" s="61" t="n"/>
      <c r="N70" s="61" t="n"/>
      <c r="O70" s="58" t="str">
        <f>IF(AND(N($M70)&gt;0,N($N70)&gt;0),ROUND(10000/($M70*$N70),0),"")</f>
        <v/>
      </c>
      <c r="P70" s="58" t="str">
        <f>IF(AND(N($L70)&gt;0,N($O70)&gt;0),ROUND($L70*$O70/10000,0),"")</f>
        <v/>
      </c>
      <c r="Q70" s="49" t="n"/>
      <c r="R70" s="62" t="str">
        <f>IF(AND(N($L70)&gt;0,N($Q70)&gt;0),ROUND($L70*$Q70,1),"")</f>
        <v/>
      </c>
      <c r="S70" s="48" t="str">
        <f>IF($D70="","",ML_RESP)</f>
        <v/>
      </c>
      <c r="T70" s="47" t="str">
        <f>IF($D70="","",ML_FICHA)</f>
        <v/>
      </c>
      <c r="U70" s="47" t="n"/>
      <c r="V70" s="48" t="n"/>
      <c r="W70" s="63" t="n"/>
      <c r="X70" s="59" t="n"/>
      <c r="Y70" s="59" t="n"/>
      <c r="Z70" s="47" t="n"/>
      <c r="AA70" s="47" t="n"/>
    </row>
    <row r="71">
      <c r="A71" s="42" t="inlineStr">
        <is>
          <t>C-067</t>
        </is>
      </c>
      <c r="B71" s="41" t="str">
        <f>IF($D71="","",ML_N)</f>
        <v/>
      </c>
      <c r="C71" s="42" t="str">
        <f>IF($D71="","",ML_NOMBRE)</f>
        <v/>
      </c>
      <c r="D71" s="43" t="n"/>
      <c r="E71" s="45" t="n"/>
      <c r="F71" s="43" t="n"/>
      <c r="G71" s="43" t="n"/>
      <c r="H71" s="52" t="n"/>
      <c r="I71" s="52" t="n"/>
      <c r="J71" s="43" t="n"/>
      <c r="K71" s="53" t="str">
        <f>IF(AND(ISNUMBER($H71),ISNUMBER($I71)),$I71-$H71+1,"")</f>
        <v/>
      </c>
      <c r="L71" s="51" t="n"/>
      <c r="M71" s="54" t="n"/>
      <c r="N71" s="54" t="n"/>
      <c r="O71" s="41" t="str">
        <f>IF(AND(N($M71)&gt;0,N($N71)&gt;0),ROUND(10000/($M71*$N71),0),"")</f>
        <v/>
      </c>
      <c r="P71" s="41" t="str">
        <f>IF(AND(N($L71)&gt;0,N($O71)&gt;0),ROUND($L71*$O71/10000,0),"")</f>
        <v/>
      </c>
      <c r="Q71" s="51" t="n"/>
      <c r="R71" s="55" t="str">
        <f>IF(AND(N($L71)&gt;0,N($Q71)&gt;0),ROUND($L71*$Q71,1),"")</f>
        <v/>
      </c>
      <c r="S71" s="43" t="str">
        <f>IF($D71="","",ML_RESP)</f>
        <v/>
      </c>
      <c r="T71" s="45" t="str">
        <f>IF($D71="","",ML_FICHA)</f>
        <v/>
      </c>
      <c r="U71" s="45" t="n"/>
      <c r="V71" s="43" t="n"/>
      <c r="W71" s="56" t="n"/>
      <c r="X71" s="52" t="n"/>
      <c r="Y71" s="52" t="n"/>
      <c r="Z71" s="45" t="n"/>
      <c r="AA71" s="45" t="n"/>
    </row>
    <row r="72">
      <c r="A72" s="57" t="inlineStr">
        <is>
          <t>C-068</t>
        </is>
      </c>
      <c r="B72" s="58" t="str">
        <f>IF($D72="","",ML_N)</f>
        <v/>
      </c>
      <c r="C72" s="57" t="str">
        <f>IF($D72="","",ML_NOMBRE)</f>
        <v/>
      </c>
      <c r="D72" s="48" t="n"/>
      <c r="E72" s="47" t="n"/>
      <c r="F72" s="48" t="n"/>
      <c r="G72" s="48" t="n"/>
      <c r="H72" s="59" t="n"/>
      <c r="I72" s="59" t="n"/>
      <c r="J72" s="48" t="n"/>
      <c r="K72" s="60" t="str">
        <f>IF(AND(ISNUMBER($H72),ISNUMBER($I72)),$I72-$H72+1,"")</f>
        <v/>
      </c>
      <c r="L72" s="49" t="n"/>
      <c r="M72" s="61" t="n"/>
      <c r="N72" s="61" t="n"/>
      <c r="O72" s="58" t="str">
        <f>IF(AND(N($M72)&gt;0,N($N72)&gt;0),ROUND(10000/($M72*$N72),0),"")</f>
        <v/>
      </c>
      <c r="P72" s="58" t="str">
        <f>IF(AND(N($L72)&gt;0,N($O72)&gt;0),ROUND($L72*$O72/10000,0),"")</f>
        <v/>
      </c>
      <c r="Q72" s="49" t="n"/>
      <c r="R72" s="62" t="str">
        <f>IF(AND(N($L72)&gt;0,N($Q72)&gt;0),ROUND($L72*$Q72,1),"")</f>
        <v/>
      </c>
      <c r="S72" s="48" t="str">
        <f>IF($D72="","",ML_RESP)</f>
        <v/>
      </c>
      <c r="T72" s="47" t="str">
        <f>IF($D72="","",ML_FICHA)</f>
        <v/>
      </c>
      <c r="U72" s="47" t="n"/>
      <c r="V72" s="48" t="n"/>
      <c r="W72" s="63" t="n"/>
      <c r="X72" s="59" t="n"/>
      <c r="Y72" s="59" t="n"/>
      <c r="Z72" s="47" t="n"/>
      <c r="AA72" s="47" t="n"/>
    </row>
    <row r="73">
      <c r="A73" s="42" t="inlineStr">
        <is>
          <t>C-069</t>
        </is>
      </c>
      <c r="B73" s="41" t="str">
        <f>IF($D73="","",ML_N)</f>
        <v/>
      </c>
      <c r="C73" s="42" t="str">
        <f>IF($D73="","",ML_NOMBRE)</f>
        <v/>
      </c>
      <c r="D73" s="43" t="n"/>
      <c r="E73" s="45" t="n"/>
      <c r="F73" s="43" t="n"/>
      <c r="G73" s="43" t="n"/>
      <c r="H73" s="52" t="n"/>
      <c r="I73" s="52" t="n"/>
      <c r="J73" s="43" t="n"/>
      <c r="K73" s="53" t="str">
        <f>IF(AND(ISNUMBER($H73),ISNUMBER($I73)),$I73-$H73+1,"")</f>
        <v/>
      </c>
      <c r="L73" s="51" t="n"/>
      <c r="M73" s="54" t="n"/>
      <c r="N73" s="54" t="n"/>
      <c r="O73" s="41" t="str">
        <f>IF(AND(N($M73)&gt;0,N($N73)&gt;0),ROUND(10000/($M73*$N73),0),"")</f>
        <v/>
      </c>
      <c r="P73" s="41" t="str">
        <f>IF(AND(N($L73)&gt;0,N($O73)&gt;0),ROUND($L73*$O73/10000,0),"")</f>
        <v/>
      </c>
      <c r="Q73" s="51" t="n"/>
      <c r="R73" s="55" t="str">
        <f>IF(AND(N($L73)&gt;0,N($Q73)&gt;0),ROUND($L73*$Q73,1),"")</f>
        <v/>
      </c>
      <c r="S73" s="43" t="str">
        <f>IF($D73="","",ML_RESP)</f>
        <v/>
      </c>
      <c r="T73" s="45" t="str">
        <f>IF($D73="","",ML_FICHA)</f>
        <v/>
      </c>
      <c r="U73" s="45" t="n"/>
      <c r="V73" s="43" t="n"/>
      <c r="W73" s="56" t="n"/>
      <c r="X73" s="52" t="n"/>
      <c r="Y73" s="52" t="n"/>
      <c r="Z73" s="45" t="n"/>
      <c r="AA73" s="45" t="n"/>
    </row>
    <row r="74">
      <c r="A74" s="57" t="inlineStr">
        <is>
          <t>C-070</t>
        </is>
      </c>
      <c r="B74" s="58" t="str">
        <f>IF($D74="","",ML_N)</f>
        <v/>
      </c>
      <c r="C74" s="57" t="str">
        <f>IF($D74="","",ML_NOMBRE)</f>
        <v/>
      </c>
      <c r="D74" s="48" t="n"/>
      <c r="E74" s="47" t="n"/>
      <c r="F74" s="48" t="n"/>
      <c r="G74" s="48" t="n"/>
      <c r="H74" s="59" t="n"/>
      <c r="I74" s="59" t="n"/>
      <c r="J74" s="48" t="n"/>
      <c r="K74" s="60" t="str">
        <f>IF(AND(ISNUMBER($H74),ISNUMBER($I74)),$I74-$H74+1,"")</f>
        <v/>
      </c>
      <c r="L74" s="49" t="n"/>
      <c r="M74" s="61" t="n"/>
      <c r="N74" s="61" t="n"/>
      <c r="O74" s="58" t="str">
        <f>IF(AND(N($M74)&gt;0,N($N74)&gt;0),ROUND(10000/($M74*$N74),0),"")</f>
        <v/>
      </c>
      <c r="P74" s="58" t="str">
        <f>IF(AND(N($L74)&gt;0,N($O74)&gt;0),ROUND($L74*$O74/10000,0),"")</f>
        <v/>
      </c>
      <c r="Q74" s="49" t="n"/>
      <c r="R74" s="62" t="str">
        <f>IF(AND(N($L74)&gt;0,N($Q74)&gt;0),ROUND($L74*$Q74,1),"")</f>
        <v/>
      </c>
      <c r="S74" s="48" t="str">
        <f>IF($D74="","",ML_RESP)</f>
        <v/>
      </c>
      <c r="T74" s="47" t="str">
        <f>IF($D74="","",ML_FICHA)</f>
        <v/>
      </c>
      <c r="U74" s="47" t="n"/>
      <c r="V74" s="48" t="n"/>
      <c r="W74" s="63" t="n"/>
      <c r="X74" s="59" t="n"/>
      <c r="Y74" s="59" t="n"/>
      <c r="Z74" s="47" t="n"/>
      <c r="AA74" s="47" t="n"/>
    </row>
    <row r="75">
      <c r="A75" s="42" t="inlineStr">
        <is>
          <t>C-071</t>
        </is>
      </c>
      <c r="B75" s="41" t="str">
        <f>IF($D75="","",ML_N)</f>
        <v/>
      </c>
      <c r="C75" s="42" t="str">
        <f>IF($D75="","",ML_NOMBRE)</f>
        <v/>
      </c>
      <c r="D75" s="43" t="n"/>
      <c r="E75" s="45" t="n"/>
      <c r="F75" s="43" t="n"/>
      <c r="G75" s="43" t="n"/>
      <c r="H75" s="52" t="n"/>
      <c r="I75" s="52" t="n"/>
      <c r="J75" s="43" t="n"/>
      <c r="K75" s="53" t="str">
        <f>IF(AND(ISNUMBER($H75),ISNUMBER($I75)),$I75-$H75+1,"")</f>
        <v/>
      </c>
      <c r="L75" s="51" t="n"/>
      <c r="M75" s="54" t="n"/>
      <c r="N75" s="54" t="n"/>
      <c r="O75" s="41" t="str">
        <f>IF(AND(N($M75)&gt;0,N($N75)&gt;0),ROUND(10000/($M75*$N75),0),"")</f>
        <v/>
      </c>
      <c r="P75" s="41" t="str">
        <f>IF(AND(N($L75)&gt;0,N($O75)&gt;0),ROUND($L75*$O75/10000,0),"")</f>
        <v/>
      </c>
      <c r="Q75" s="51" t="n"/>
      <c r="R75" s="55" t="str">
        <f>IF(AND(N($L75)&gt;0,N($Q75)&gt;0),ROUND($L75*$Q75,1),"")</f>
        <v/>
      </c>
      <c r="S75" s="43" t="str">
        <f>IF($D75="","",ML_RESP)</f>
        <v/>
      </c>
      <c r="T75" s="45" t="str">
        <f>IF($D75="","",ML_FICHA)</f>
        <v/>
      </c>
      <c r="U75" s="45" t="n"/>
      <c r="V75" s="43" t="n"/>
      <c r="W75" s="56" t="n"/>
      <c r="X75" s="52" t="n"/>
      <c r="Y75" s="52" t="n"/>
      <c r="Z75" s="45" t="n"/>
      <c r="AA75" s="45" t="n"/>
    </row>
    <row r="76">
      <c r="A76" s="57" t="inlineStr">
        <is>
          <t>C-072</t>
        </is>
      </c>
      <c r="B76" s="58" t="str">
        <f>IF($D76="","",ML_N)</f>
        <v/>
      </c>
      <c r="C76" s="57" t="str">
        <f>IF($D76="","",ML_NOMBRE)</f>
        <v/>
      </c>
      <c r="D76" s="48" t="n"/>
      <c r="E76" s="47" t="n"/>
      <c r="F76" s="48" t="n"/>
      <c r="G76" s="48" t="n"/>
      <c r="H76" s="59" t="n"/>
      <c r="I76" s="59" t="n"/>
      <c r="J76" s="48" t="n"/>
      <c r="K76" s="60" t="str">
        <f>IF(AND(ISNUMBER($H76),ISNUMBER($I76)),$I76-$H76+1,"")</f>
        <v/>
      </c>
      <c r="L76" s="49" t="n"/>
      <c r="M76" s="61" t="n"/>
      <c r="N76" s="61" t="n"/>
      <c r="O76" s="58" t="str">
        <f>IF(AND(N($M76)&gt;0,N($N76)&gt;0),ROUND(10000/($M76*$N76),0),"")</f>
        <v/>
      </c>
      <c r="P76" s="58" t="str">
        <f>IF(AND(N($L76)&gt;0,N($O76)&gt;0),ROUND($L76*$O76/10000,0),"")</f>
        <v/>
      </c>
      <c r="Q76" s="49" t="n"/>
      <c r="R76" s="62" t="str">
        <f>IF(AND(N($L76)&gt;0,N($Q76)&gt;0),ROUND($L76*$Q76,1),"")</f>
        <v/>
      </c>
      <c r="S76" s="48" t="str">
        <f>IF($D76="","",ML_RESP)</f>
        <v/>
      </c>
      <c r="T76" s="47" t="str">
        <f>IF($D76="","",ML_FICHA)</f>
        <v/>
      </c>
      <c r="U76" s="47" t="n"/>
      <c r="V76" s="48" t="n"/>
      <c r="W76" s="63" t="n"/>
      <c r="X76" s="59" t="n"/>
      <c r="Y76" s="59" t="n"/>
      <c r="Z76" s="47" t="n"/>
      <c r="AA76" s="47" t="n"/>
    </row>
    <row r="77">
      <c r="A77" s="42" t="inlineStr">
        <is>
          <t>C-073</t>
        </is>
      </c>
      <c r="B77" s="41" t="str">
        <f>IF($D77="","",ML_N)</f>
        <v/>
      </c>
      <c r="C77" s="42" t="str">
        <f>IF($D77="","",ML_NOMBRE)</f>
        <v/>
      </c>
      <c r="D77" s="43" t="n"/>
      <c r="E77" s="45" t="n"/>
      <c r="F77" s="43" t="n"/>
      <c r="G77" s="43" t="n"/>
      <c r="H77" s="52" t="n"/>
      <c r="I77" s="52" t="n"/>
      <c r="J77" s="43" t="n"/>
      <c r="K77" s="53" t="str">
        <f>IF(AND(ISNUMBER($H77),ISNUMBER($I77)),$I77-$H77+1,"")</f>
        <v/>
      </c>
      <c r="L77" s="51" t="n"/>
      <c r="M77" s="54" t="n"/>
      <c r="N77" s="54" t="n"/>
      <c r="O77" s="41" t="str">
        <f>IF(AND(N($M77)&gt;0,N($N77)&gt;0),ROUND(10000/($M77*$N77),0),"")</f>
        <v/>
      </c>
      <c r="P77" s="41" t="str">
        <f>IF(AND(N($L77)&gt;0,N($O77)&gt;0),ROUND($L77*$O77/10000,0),"")</f>
        <v/>
      </c>
      <c r="Q77" s="51" t="n"/>
      <c r="R77" s="55" t="str">
        <f>IF(AND(N($L77)&gt;0,N($Q77)&gt;0),ROUND($L77*$Q77,1),"")</f>
        <v/>
      </c>
      <c r="S77" s="43" t="str">
        <f>IF($D77="","",ML_RESP)</f>
        <v/>
      </c>
      <c r="T77" s="45" t="str">
        <f>IF($D77="","",ML_FICHA)</f>
        <v/>
      </c>
      <c r="U77" s="45" t="n"/>
      <c r="V77" s="43" t="n"/>
      <c r="W77" s="56" t="n"/>
      <c r="X77" s="52" t="n"/>
      <c r="Y77" s="52" t="n"/>
      <c r="Z77" s="45" t="n"/>
      <c r="AA77" s="45" t="n"/>
    </row>
    <row r="78">
      <c r="A78" s="57" t="inlineStr">
        <is>
          <t>C-074</t>
        </is>
      </c>
      <c r="B78" s="58" t="str">
        <f>IF($D78="","",ML_N)</f>
        <v/>
      </c>
      <c r="C78" s="57" t="str">
        <f>IF($D78="","",ML_NOMBRE)</f>
        <v/>
      </c>
      <c r="D78" s="48" t="n"/>
      <c r="E78" s="47" t="n"/>
      <c r="F78" s="48" t="n"/>
      <c r="G78" s="48" t="n"/>
      <c r="H78" s="59" t="n"/>
      <c r="I78" s="59" t="n"/>
      <c r="J78" s="48" t="n"/>
      <c r="K78" s="60" t="str">
        <f>IF(AND(ISNUMBER($H78),ISNUMBER($I78)),$I78-$H78+1,"")</f>
        <v/>
      </c>
      <c r="L78" s="49" t="n"/>
      <c r="M78" s="61" t="n"/>
      <c r="N78" s="61" t="n"/>
      <c r="O78" s="58" t="str">
        <f>IF(AND(N($M78)&gt;0,N($N78)&gt;0),ROUND(10000/($M78*$N78),0),"")</f>
        <v/>
      </c>
      <c r="P78" s="58" t="str">
        <f>IF(AND(N($L78)&gt;0,N($O78)&gt;0),ROUND($L78*$O78/10000,0),"")</f>
        <v/>
      </c>
      <c r="Q78" s="49" t="n"/>
      <c r="R78" s="62" t="str">
        <f>IF(AND(N($L78)&gt;0,N($Q78)&gt;0),ROUND($L78*$Q78,1),"")</f>
        <v/>
      </c>
      <c r="S78" s="48" t="str">
        <f>IF($D78="","",ML_RESP)</f>
        <v/>
      </c>
      <c r="T78" s="47" t="str">
        <f>IF($D78="","",ML_FICHA)</f>
        <v/>
      </c>
      <c r="U78" s="47" t="n"/>
      <c r="V78" s="48" t="n"/>
      <c r="W78" s="63" t="n"/>
      <c r="X78" s="59" t="n"/>
      <c r="Y78" s="59" t="n"/>
      <c r="Z78" s="47" t="n"/>
      <c r="AA78" s="47" t="n"/>
    </row>
    <row r="79">
      <c r="A79" s="42" t="inlineStr">
        <is>
          <t>C-075</t>
        </is>
      </c>
      <c r="B79" s="41" t="str">
        <f>IF($D79="","",ML_N)</f>
        <v/>
      </c>
      <c r="C79" s="42" t="str">
        <f>IF($D79="","",ML_NOMBRE)</f>
        <v/>
      </c>
      <c r="D79" s="43" t="n"/>
      <c r="E79" s="45" t="n"/>
      <c r="F79" s="43" t="n"/>
      <c r="G79" s="43" t="n"/>
      <c r="H79" s="52" t="n"/>
      <c r="I79" s="52" t="n"/>
      <c r="J79" s="43" t="n"/>
      <c r="K79" s="53" t="str">
        <f>IF(AND(ISNUMBER($H79),ISNUMBER($I79)),$I79-$H79+1,"")</f>
        <v/>
      </c>
      <c r="L79" s="51" t="n"/>
      <c r="M79" s="54" t="n"/>
      <c r="N79" s="54" t="n"/>
      <c r="O79" s="41" t="str">
        <f>IF(AND(N($M79)&gt;0,N($N79)&gt;0),ROUND(10000/($M79*$N79),0),"")</f>
        <v/>
      </c>
      <c r="P79" s="41" t="str">
        <f>IF(AND(N($L79)&gt;0,N($O79)&gt;0),ROUND($L79*$O79/10000,0),"")</f>
        <v/>
      </c>
      <c r="Q79" s="51" t="n"/>
      <c r="R79" s="55" t="str">
        <f>IF(AND(N($L79)&gt;0,N($Q79)&gt;0),ROUND($L79*$Q79,1),"")</f>
        <v/>
      </c>
      <c r="S79" s="43" t="str">
        <f>IF($D79="","",ML_RESP)</f>
        <v/>
      </c>
      <c r="T79" s="45" t="str">
        <f>IF($D79="","",ML_FICHA)</f>
        <v/>
      </c>
      <c r="U79" s="45" t="n"/>
      <c r="V79" s="43" t="n"/>
      <c r="W79" s="56" t="n"/>
      <c r="X79" s="52" t="n"/>
      <c r="Y79" s="52" t="n"/>
      <c r="Z79" s="45" t="n"/>
      <c r="AA79" s="45" t="n"/>
    </row>
    <row r="80">
      <c r="A80" s="57" t="inlineStr">
        <is>
          <t>C-076</t>
        </is>
      </c>
      <c r="B80" s="58" t="str">
        <f>IF($D80="","",ML_N)</f>
        <v/>
      </c>
      <c r="C80" s="57" t="str">
        <f>IF($D80="","",ML_NOMBRE)</f>
        <v/>
      </c>
      <c r="D80" s="48" t="n"/>
      <c r="E80" s="47" t="n"/>
      <c r="F80" s="48" t="n"/>
      <c r="G80" s="48" t="n"/>
      <c r="H80" s="59" t="n"/>
      <c r="I80" s="59" t="n"/>
      <c r="J80" s="48" t="n"/>
      <c r="K80" s="60" t="str">
        <f>IF(AND(ISNUMBER($H80),ISNUMBER($I80)),$I80-$H80+1,"")</f>
        <v/>
      </c>
      <c r="L80" s="49" t="n"/>
      <c r="M80" s="61" t="n"/>
      <c r="N80" s="61" t="n"/>
      <c r="O80" s="58" t="str">
        <f>IF(AND(N($M80)&gt;0,N($N80)&gt;0),ROUND(10000/($M80*$N80),0),"")</f>
        <v/>
      </c>
      <c r="P80" s="58" t="str">
        <f>IF(AND(N($L80)&gt;0,N($O80)&gt;0),ROUND($L80*$O80/10000,0),"")</f>
        <v/>
      </c>
      <c r="Q80" s="49" t="n"/>
      <c r="R80" s="62" t="str">
        <f>IF(AND(N($L80)&gt;0,N($Q80)&gt;0),ROUND($L80*$Q80,1),"")</f>
        <v/>
      </c>
      <c r="S80" s="48" t="str">
        <f>IF($D80="","",ML_RESP)</f>
        <v/>
      </c>
      <c r="T80" s="47" t="str">
        <f>IF($D80="","",ML_FICHA)</f>
        <v/>
      </c>
      <c r="U80" s="47" t="n"/>
      <c r="V80" s="48" t="n"/>
      <c r="W80" s="63" t="n"/>
      <c r="X80" s="59" t="n"/>
      <c r="Y80" s="59" t="n"/>
      <c r="Z80" s="47" t="n"/>
      <c r="AA80" s="47" t="n"/>
    </row>
    <row r="81">
      <c r="A81" s="42" t="inlineStr">
        <is>
          <t>C-077</t>
        </is>
      </c>
      <c r="B81" s="41" t="str">
        <f>IF($D81="","",ML_N)</f>
        <v/>
      </c>
      <c r="C81" s="42" t="str">
        <f>IF($D81="","",ML_NOMBRE)</f>
        <v/>
      </c>
      <c r="D81" s="43" t="n"/>
      <c r="E81" s="45" t="n"/>
      <c r="F81" s="43" t="n"/>
      <c r="G81" s="43" t="n"/>
      <c r="H81" s="52" t="n"/>
      <c r="I81" s="52" t="n"/>
      <c r="J81" s="43" t="n"/>
      <c r="K81" s="53" t="str">
        <f>IF(AND(ISNUMBER($H81),ISNUMBER($I81)),$I81-$H81+1,"")</f>
        <v/>
      </c>
      <c r="L81" s="51" t="n"/>
      <c r="M81" s="54" t="n"/>
      <c r="N81" s="54" t="n"/>
      <c r="O81" s="41" t="str">
        <f>IF(AND(N($M81)&gt;0,N($N81)&gt;0),ROUND(10000/($M81*$N81),0),"")</f>
        <v/>
      </c>
      <c r="P81" s="41" t="str">
        <f>IF(AND(N($L81)&gt;0,N($O81)&gt;0),ROUND($L81*$O81/10000,0),"")</f>
        <v/>
      </c>
      <c r="Q81" s="51" t="n"/>
      <c r="R81" s="55" t="str">
        <f>IF(AND(N($L81)&gt;0,N($Q81)&gt;0),ROUND($L81*$Q81,1),"")</f>
        <v/>
      </c>
      <c r="S81" s="43" t="str">
        <f>IF($D81="","",ML_RESP)</f>
        <v/>
      </c>
      <c r="T81" s="45" t="str">
        <f>IF($D81="","",ML_FICHA)</f>
        <v/>
      </c>
      <c r="U81" s="45" t="n"/>
      <c r="V81" s="43" t="n"/>
      <c r="W81" s="56" t="n"/>
      <c r="X81" s="52" t="n"/>
      <c r="Y81" s="52" t="n"/>
      <c r="Z81" s="45" t="n"/>
      <c r="AA81" s="45" t="n"/>
    </row>
    <row r="82">
      <c r="A82" s="57" t="inlineStr">
        <is>
          <t>C-078</t>
        </is>
      </c>
      <c r="B82" s="58" t="str">
        <f>IF($D82="","",ML_N)</f>
        <v/>
      </c>
      <c r="C82" s="57" t="str">
        <f>IF($D82="","",ML_NOMBRE)</f>
        <v/>
      </c>
      <c r="D82" s="48" t="n"/>
      <c r="E82" s="47" t="n"/>
      <c r="F82" s="48" t="n"/>
      <c r="G82" s="48" t="n"/>
      <c r="H82" s="59" t="n"/>
      <c r="I82" s="59" t="n"/>
      <c r="J82" s="48" t="n"/>
      <c r="K82" s="60" t="str">
        <f>IF(AND(ISNUMBER($H82),ISNUMBER($I82)),$I82-$H82+1,"")</f>
        <v/>
      </c>
      <c r="L82" s="49" t="n"/>
      <c r="M82" s="61" t="n"/>
      <c r="N82" s="61" t="n"/>
      <c r="O82" s="58" t="str">
        <f>IF(AND(N($M82)&gt;0,N($N82)&gt;0),ROUND(10000/($M82*$N82),0),"")</f>
        <v/>
      </c>
      <c r="P82" s="58" t="str">
        <f>IF(AND(N($L82)&gt;0,N($O82)&gt;0),ROUND($L82*$O82/10000,0),"")</f>
        <v/>
      </c>
      <c r="Q82" s="49" t="n"/>
      <c r="R82" s="62" t="str">
        <f>IF(AND(N($L82)&gt;0,N($Q82)&gt;0),ROUND($L82*$Q82,1),"")</f>
        <v/>
      </c>
      <c r="S82" s="48" t="str">
        <f>IF($D82="","",ML_RESP)</f>
        <v/>
      </c>
      <c r="T82" s="47" t="str">
        <f>IF($D82="","",ML_FICHA)</f>
        <v/>
      </c>
      <c r="U82" s="47" t="n"/>
      <c r="V82" s="48" t="n"/>
      <c r="W82" s="63" t="n"/>
      <c r="X82" s="59" t="n"/>
      <c r="Y82" s="59" t="n"/>
      <c r="Z82" s="47" t="n"/>
      <c r="AA82" s="47" t="n"/>
    </row>
    <row r="83">
      <c r="A83" s="42" t="inlineStr">
        <is>
          <t>C-079</t>
        </is>
      </c>
      <c r="B83" s="41" t="str">
        <f>IF($D83="","",ML_N)</f>
        <v/>
      </c>
      <c r="C83" s="42" t="str">
        <f>IF($D83="","",ML_NOMBRE)</f>
        <v/>
      </c>
      <c r="D83" s="43" t="n"/>
      <c r="E83" s="45" t="n"/>
      <c r="F83" s="43" t="n"/>
      <c r="G83" s="43" t="n"/>
      <c r="H83" s="52" t="n"/>
      <c r="I83" s="52" t="n"/>
      <c r="J83" s="43" t="n"/>
      <c r="K83" s="53" t="str">
        <f>IF(AND(ISNUMBER($H83),ISNUMBER($I83)),$I83-$H83+1,"")</f>
        <v/>
      </c>
      <c r="L83" s="51" t="n"/>
      <c r="M83" s="54" t="n"/>
      <c r="N83" s="54" t="n"/>
      <c r="O83" s="41" t="str">
        <f>IF(AND(N($M83)&gt;0,N($N83)&gt;0),ROUND(10000/($M83*$N83),0),"")</f>
        <v/>
      </c>
      <c r="P83" s="41" t="str">
        <f>IF(AND(N($L83)&gt;0,N($O83)&gt;0),ROUND($L83*$O83/10000,0),"")</f>
        <v/>
      </c>
      <c r="Q83" s="51" t="n"/>
      <c r="R83" s="55" t="str">
        <f>IF(AND(N($L83)&gt;0,N($Q83)&gt;0),ROUND($L83*$Q83,1),"")</f>
        <v/>
      </c>
      <c r="S83" s="43" t="str">
        <f>IF($D83="","",ML_RESP)</f>
        <v/>
      </c>
      <c r="T83" s="45" t="str">
        <f>IF($D83="","",ML_FICHA)</f>
        <v/>
      </c>
      <c r="U83" s="45" t="n"/>
      <c r="V83" s="43" t="n"/>
      <c r="W83" s="56" t="n"/>
      <c r="X83" s="52" t="n"/>
      <c r="Y83" s="52" t="n"/>
      <c r="Z83" s="45" t="n"/>
      <c r="AA83" s="45" t="n"/>
    </row>
    <row r="84">
      <c r="A84" s="57" t="inlineStr">
        <is>
          <t>C-080</t>
        </is>
      </c>
      <c r="B84" s="58" t="str">
        <f>IF($D84="","",ML_N)</f>
        <v/>
      </c>
      <c r="C84" s="57" t="str">
        <f>IF($D84="","",ML_NOMBRE)</f>
        <v/>
      </c>
      <c r="D84" s="48" t="n"/>
      <c r="E84" s="47" t="n"/>
      <c r="F84" s="48" t="n"/>
      <c r="G84" s="48" t="n"/>
      <c r="H84" s="59" t="n"/>
      <c r="I84" s="59" t="n"/>
      <c r="J84" s="48" t="n"/>
      <c r="K84" s="60" t="str">
        <f>IF(AND(ISNUMBER($H84),ISNUMBER($I84)),$I84-$H84+1,"")</f>
        <v/>
      </c>
      <c r="L84" s="49" t="n"/>
      <c r="M84" s="61" t="n"/>
      <c r="N84" s="61" t="n"/>
      <c r="O84" s="58" t="str">
        <f>IF(AND(N($M84)&gt;0,N($N84)&gt;0),ROUND(10000/($M84*$N84),0),"")</f>
        <v/>
      </c>
      <c r="P84" s="58" t="str">
        <f>IF(AND(N($L84)&gt;0,N($O84)&gt;0),ROUND($L84*$O84/10000,0),"")</f>
        <v/>
      </c>
      <c r="Q84" s="49" t="n"/>
      <c r="R84" s="62" t="str">
        <f>IF(AND(N($L84)&gt;0,N($Q84)&gt;0),ROUND($L84*$Q84,1),"")</f>
        <v/>
      </c>
      <c r="S84" s="48" t="str">
        <f>IF($D84="","",ML_RESP)</f>
        <v/>
      </c>
      <c r="T84" s="47" t="str">
        <f>IF($D84="","",ML_FICHA)</f>
        <v/>
      </c>
      <c r="U84" s="47" t="n"/>
      <c r="V84" s="48" t="n"/>
      <c r="W84" s="63" t="n"/>
      <c r="X84" s="59" t="n"/>
      <c r="Y84" s="59" t="n"/>
      <c r="Z84" s="47" t="n"/>
      <c r="AA84" s="47" t="n"/>
    </row>
    <row r="85">
      <c r="A85" s="42" t="inlineStr">
        <is>
          <t>C-081</t>
        </is>
      </c>
      <c r="B85" s="41" t="str">
        <f>IF($D85="","",ML_N)</f>
        <v/>
      </c>
      <c r="C85" s="42" t="str">
        <f>IF($D85="","",ML_NOMBRE)</f>
        <v/>
      </c>
      <c r="D85" s="43" t="n"/>
      <c r="E85" s="45" t="n"/>
      <c r="F85" s="43" t="n"/>
      <c r="G85" s="43" t="n"/>
      <c r="H85" s="52" t="n"/>
      <c r="I85" s="52" t="n"/>
      <c r="J85" s="43" t="n"/>
      <c r="K85" s="53" t="str">
        <f>IF(AND(ISNUMBER($H85),ISNUMBER($I85)),$I85-$H85+1,"")</f>
        <v/>
      </c>
      <c r="L85" s="51" t="n"/>
      <c r="M85" s="54" t="n"/>
      <c r="N85" s="54" t="n"/>
      <c r="O85" s="41" t="str">
        <f>IF(AND(N($M85)&gt;0,N($N85)&gt;0),ROUND(10000/($M85*$N85),0),"")</f>
        <v/>
      </c>
      <c r="P85" s="41" t="str">
        <f>IF(AND(N($L85)&gt;0,N($O85)&gt;0),ROUND($L85*$O85/10000,0),"")</f>
        <v/>
      </c>
      <c r="Q85" s="51" t="n"/>
      <c r="R85" s="55" t="str">
        <f>IF(AND(N($L85)&gt;0,N($Q85)&gt;0),ROUND($L85*$Q85,1),"")</f>
        <v/>
      </c>
      <c r="S85" s="43" t="str">
        <f>IF($D85="","",ML_RESP)</f>
        <v/>
      </c>
      <c r="T85" s="45" t="str">
        <f>IF($D85="","",ML_FICHA)</f>
        <v/>
      </c>
      <c r="U85" s="45" t="n"/>
      <c r="V85" s="43" t="n"/>
      <c r="W85" s="56" t="n"/>
      <c r="X85" s="52" t="n"/>
      <c r="Y85" s="52" t="n"/>
      <c r="Z85" s="45" t="n"/>
      <c r="AA85" s="45" t="n"/>
    </row>
    <row r="86">
      <c r="A86" s="57" t="inlineStr">
        <is>
          <t>C-082</t>
        </is>
      </c>
      <c r="B86" s="58" t="str">
        <f>IF($D86="","",ML_N)</f>
        <v/>
      </c>
      <c r="C86" s="57" t="str">
        <f>IF($D86="","",ML_NOMBRE)</f>
        <v/>
      </c>
      <c r="D86" s="48" t="n"/>
      <c r="E86" s="47" t="n"/>
      <c r="F86" s="48" t="n"/>
      <c r="G86" s="48" t="n"/>
      <c r="H86" s="59" t="n"/>
      <c r="I86" s="59" t="n"/>
      <c r="J86" s="48" t="n"/>
      <c r="K86" s="60" t="str">
        <f>IF(AND(ISNUMBER($H86),ISNUMBER($I86)),$I86-$H86+1,"")</f>
        <v/>
      </c>
      <c r="L86" s="49" t="n"/>
      <c r="M86" s="61" t="n"/>
      <c r="N86" s="61" t="n"/>
      <c r="O86" s="58" t="str">
        <f>IF(AND(N($M86)&gt;0,N($N86)&gt;0),ROUND(10000/($M86*$N86),0),"")</f>
        <v/>
      </c>
      <c r="P86" s="58" t="str">
        <f>IF(AND(N($L86)&gt;0,N($O86)&gt;0),ROUND($L86*$O86/10000,0),"")</f>
        <v/>
      </c>
      <c r="Q86" s="49" t="n"/>
      <c r="R86" s="62" t="str">
        <f>IF(AND(N($L86)&gt;0,N($Q86)&gt;0),ROUND($L86*$Q86,1),"")</f>
        <v/>
      </c>
      <c r="S86" s="48" t="str">
        <f>IF($D86="","",ML_RESP)</f>
        <v/>
      </c>
      <c r="T86" s="47" t="str">
        <f>IF($D86="","",ML_FICHA)</f>
        <v/>
      </c>
      <c r="U86" s="47" t="n"/>
      <c r="V86" s="48" t="n"/>
      <c r="W86" s="63" t="n"/>
      <c r="X86" s="59" t="n"/>
      <c r="Y86" s="59" t="n"/>
      <c r="Z86" s="47" t="n"/>
      <c r="AA86" s="47" t="n"/>
    </row>
    <row r="87">
      <c r="A87" s="42" t="inlineStr">
        <is>
          <t>C-083</t>
        </is>
      </c>
      <c r="B87" s="41" t="str">
        <f>IF($D87="","",ML_N)</f>
        <v/>
      </c>
      <c r="C87" s="42" t="str">
        <f>IF($D87="","",ML_NOMBRE)</f>
        <v/>
      </c>
      <c r="D87" s="43" t="n"/>
      <c r="E87" s="45" t="n"/>
      <c r="F87" s="43" t="n"/>
      <c r="G87" s="43" t="n"/>
      <c r="H87" s="52" t="n"/>
      <c r="I87" s="52" t="n"/>
      <c r="J87" s="43" t="n"/>
      <c r="K87" s="53" t="str">
        <f>IF(AND(ISNUMBER($H87),ISNUMBER($I87)),$I87-$H87+1,"")</f>
        <v/>
      </c>
      <c r="L87" s="51" t="n"/>
      <c r="M87" s="54" t="n"/>
      <c r="N87" s="54" t="n"/>
      <c r="O87" s="41" t="str">
        <f>IF(AND(N($M87)&gt;0,N($N87)&gt;0),ROUND(10000/($M87*$N87),0),"")</f>
        <v/>
      </c>
      <c r="P87" s="41" t="str">
        <f>IF(AND(N($L87)&gt;0,N($O87)&gt;0),ROUND($L87*$O87/10000,0),"")</f>
        <v/>
      </c>
      <c r="Q87" s="51" t="n"/>
      <c r="R87" s="55" t="str">
        <f>IF(AND(N($L87)&gt;0,N($Q87)&gt;0),ROUND($L87*$Q87,1),"")</f>
        <v/>
      </c>
      <c r="S87" s="43" t="str">
        <f>IF($D87="","",ML_RESP)</f>
        <v/>
      </c>
      <c r="T87" s="45" t="str">
        <f>IF($D87="","",ML_FICHA)</f>
        <v/>
      </c>
      <c r="U87" s="45" t="n"/>
      <c r="V87" s="43" t="n"/>
      <c r="W87" s="56" t="n"/>
      <c r="X87" s="52" t="n"/>
      <c r="Y87" s="52" t="n"/>
      <c r="Z87" s="45" t="n"/>
      <c r="AA87" s="45" t="n"/>
    </row>
    <row r="88">
      <c r="A88" s="57" t="inlineStr">
        <is>
          <t>C-084</t>
        </is>
      </c>
      <c r="B88" s="58" t="str">
        <f>IF($D88="","",ML_N)</f>
        <v/>
      </c>
      <c r="C88" s="57" t="str">
        <f>IF($D88="","",ML_NOMBRE)</f>
        <v/>
      </c>
      <c r="D88" s="48" t="n"/>
      <c r="E88" s="47" t="n"/>
      <c r="F88" s="48" t="n"/>
      <c r="G88" s="48" t="n"/>
      <c r="H88" s="59" t="n"/>
      <c r="I88" s="59" t="n"/>
      <c r="J88" s="48" t="n"/>
      <c r="K88" s="60" t="str">
        <f>IF(AND(ISNUMBER($H88),ISNUMBER($I88)),$I88-$H88+1,"")</f>
        <v/>
      </c>
      <c r="L88" s="49" t="n"/>
      <c r="M88" s="61" t="n"/>
      <c r="N88" s="61" t="n"/>
      <c r="O88" s="58" t="str">
        <f>IF(AND(N($M88)&gt;0,N($N88)&gt;0),ROUND(10000/($M88*$N88),0),"")</f>
        <v/>
      </c>
      <c r="P88" s="58" t="str">
        <f>IF(AND(N($L88)&gt;0,N($O88)&gt;0),ROUND($L88*$O88/10000,0),"")</f>
        <v/>
      </c>
      <c r="Q88" s="49" t="n"/>
      <c r="R88" s="62" t="str">
        <f>IF(AND(N($L88)&gt;0,N($Q88)&gt;0),ROUND($L88*$Q88,1),"")</f>
        <v/>
      </c>
      <c r="S88" s="48" t="str">
        <f>IF($D88="","",ML_RESP)</f>
        <v/>
      </c>
      <c r="T88" s="47" t="str">
        <f>IF($D88="","",ML_FICHA)</f>
        <v/>
      </c>
      <c r="U88" s="47" t="n"/>
      <c r="V88" s="48" t="n"/>
      <c r="W88" s="63" t="n"/>
      <c r="X88" s="59" t="n"/>
      <c r="Y88" s="59" t="n"/>
      <c r="Z88" s="47" t="n"/>
      <c r="AA88" s="47" t="n"/>
    </row>
    <row r="89">
      <c r="A89" s="42" t="inlineStr">
        <is>
          <t>C-085</t>
        </is>
      </c>
      <c r="B89" s="41" t="str">
        <f>IF($D89="","",ML_N)</f>
        <v/>
      </c>
      <c r="C89" s="42" t="str">
        <f>IF($D89="","",ML_NOMBRE)</f>
        <v/>
      </c>
      <c r="D89" s="43" t="n"/>
      <c r="E89" s="45" t="n"/>
      <c r="F89" s="43" t="n"/>
      <c r="G89" s="43" t="n"/>
      <c r="H89" s="52" t="n"/>
      <c r="I89" s="52" t="n"/>
      <c r="J89" s="43" t="n"/>
      <c r="K89" s="53" t="str">
        <f>IF(AND(ISNUMBER($H89),ISNUMBER($I89)),$I89-$H89+1,"")</f>
        <v/>
      </c>
      <c r="L89" s="51" t="n"/>
      <c r="M89" s="54" t="n"/>
      <c r="N89" s="54" t="n"/>
      <c r="O89" s="41" t="str">
        <f>IF(AND(N($M89)&gt;0,N($N89)&gt;0),ROUND(10000/($M89*$N89),0),"")</f>
        <v/>
      </c>
      <c r="P89" s="41" t="str">
        <f>IF(AND(N($L89)&gt;0,N($O89)&gt;0),ROUND($L89*$O89/10000,0),"")</f>
        <v/>
      </c>
      <c r="Q89" s="51" t="n"/>
      <c r="R89" s="55" t="str">
        <f>IF(AND(N($L89)&gt;0,N($Q89)&gt;0),ROUND($L89*$Q89,1),"")</f>
        <v/>
      </c>
      <c r="S89" s="43" t="str">
        <f>IF($D89="","",ML_RESP)</f>
        <v/>
      </c>
      <c r="T89" s="45" t="str">
        <f>IF($D89="","",ML_FICHA)</f>
        <v/>
      </c>
      <c r="U89" s="45" t="n"/>
      <c r="V89" s="43" t="n"/>
      <c r="W89" s="56" t="n"/>
      <c r="X89" s="52" t="n"/>
      <c r="Y89" s="52" t="n"/>
      <c r="Z89" s="45" t="n"/>
      <c r="AA89" s="45" t="n"/>
    </row>
    <row r="90">
      <c r="A90" s="57" t="inlineStr">
        <is>
          <t>C-086</t>
        </is>
      </c>
      <c r="B90" s="58" t="str">
        <f>IF($D90="","",ML_N)</f>
        <v/>
      </c>
      <c r="C90" s="57" t="str">
        <f>IF($D90="","",ML_NOMBRE)</f>
        <v/>
      </c>
      <c r="D90" s="48" t="n"/>
      <c r="E90" s="47" t="n"/>
      <c r="F90" s="48" t="n"/>
      <c r="G90" s="48" t="n"/>
      <c r="H90" s="59" t="n"/>
      <c r="I90" s="59" t="n"/>
      <c r="J90" s="48" t="n"/>
      <c r="K90" s="60" t="str">
        <f>IF(AND(ISNUMBER($H90),ISNUMBER($I90)),$I90-$H90+1,"")</f>
        <v/>
      </c>
      <c r="L90" s="49" t="n"/>
      <c r="M90" s="61" t="n"/>
      <c r="N90" s="61" t="n"/>
      <c r="O90" s="58" t="str">
        <f>IF(AND(N($M90)&gt;0,N($N90)&gt;0),ROUND(10000/($M90*$N90),0),"")</f>
        <v/>
      </c>
      <c r="P90" s="58" t="str">
        <f>IF(AND(N($L90)&gt;0,N($O90)&gt;0),ROUND($L90*$O90/10000,0),"")</f>
        <v/>
      </c>
      <c r="Q90" s="49" t="n"/>
      <c r="R90" s="62" t="str">
        <f>IF(AND(N($L90)&gt;0,N($Q90)&gt;0),ROUND($L90*$Q90,1),"")</f>
        <v/>
      </c>
      <c r="S90" s="48" t="str">
        <f>IF($D90="","",ML_RESP)</f>
        <v/>
      </c>
      <c r="T90" s="47" t="str">
        <f>IF($D90="","",ML_FICHA)</f>
        <v/>
      </c>
      <c r="U90" s="47" t="n"/>
      <c r="V90" s="48" t="n"/>
      <c r="W90" s="63" t="n"/>
      <c r="X90" s="59" t="n"/>
      <c r="Y90" s="59" t="n"/>
      <c r="Z90" s="47" t="n"/>
      <c r="AA90" s="47" t="n"/>
    </row>
    <row r="91">
      <c r="A91" s="42" t="inlineStr">
        <is>
          <t>C-087</t>
        </is>
      </c>
      <c r="B91" s="41" t="str">
        <f>IF($D91="","",ML_N)</f>
        <v/>
      </c>
      <c r="C91" s="42" t="str">
        <f>IF($D91="","",ML_NOMBRE)</f>
        <v/>
      </c>
      <c r="D91" s="43" t="n"/>
      <c r="E91" s="45" t="n"/>
      <c r="F91" s="43" t="n"/>
      <c r="G91" s="43" t="n"/>
      <c r="H91" s="52" t="n"/>
      <c r="I91" s="52" t="n"/>
      <c r="J91" s="43" t="n"/>
      <c r="K91" s="53" t="str">
        <f>IF(AND(ISNUMBER($H91),ISNUMBER($I91)),$I91-$H91+1,"")</f>
        <v/>
      </c>
      <c r="L91" s="51" t="n"/>
      <c r="M91" s="54" t="n"/>
      <c r="N91" s="54" t="n"/>
      <c r="O91" s="41" t="str">
        <f>IF(AND(N($M91)&gt;0,N($N91)&gt;0),ROUND(10000/($M91*$N91),0),"")</f>
        <v/>
      </c>
      <c r="P91" s="41" t="str">
        <f>IF(AND(N($L91)&gt;0,N($O91)&gt;0),ROUND($L91*$O91/10000,0),"")</f>
        <v/>
      </c>
      <c r="Q91" s="51" t="n"/>
      <c r="R91" s="55" t="str">
        <f>IF(AND(N($L91)&gt;0,N($Q91)&gt;0),ROUND($L91*$Q91,1),"")</f>
        <v/>
      </c>
      <c r="S91" s="43" t="str">
        <f>IF($D91="","",ML_RESP)</f>
        <v/>
      </c>
      <c r="T91" s="45" t="str">
        <f>IF($D91="","",ML_FICHA)</f>
        <v/>
      </c>
      <c r="U91" s="45" t="n"/>
      <c r="V91" s="43" t="n"/>
      <c r="W91" s="56" t="n"/>
      <c r="X91" s="52" t="n"/>
      <c r="Y91" s="52" t="n"/>
      <c r="Z91" s="45" t="n"/>
      <c r="AA91" s="45" t="n"/>
    </row>
    <row r="92">
      <c r="A92" s="57" t="inlineStr">
        <is>
          <t>C-088</t>
        </is>
      </c>
      <c r="B92" s="58" t="str">
        <f>IF($D92="","",ML_N)</f>
        <v/>
      </c>
      <c r="C92" s="57" t="str">
        <f>IF($D92="","",ML_NOMBRE)</f>
        <v/>
      </c>
      <c r="D92" s="48" t="n"/>
      <c r="E92" s="47" t="n"/>
      <c r="F92" s="48" t="n"/>
      <c r="G92" s="48" t="n"/>
      <c r="H92" s="59" t="n"/>
      <c r="I92" s="59" t="n"/>
      <c r="J92" s="48" t="n"/>
      <c r="K92" s="60" t="str">
        <f>IF(AND(ISNUMBER($H92),ISNUMBER($I92)),$I92-$H92+1,"")</f>
        <v/>
      </c>
      <c r="L92" s="49" t="n"/>
      <c r="M92" s="61" t="n"/>
      <c r="N92" s="61" t="n"/>
      <c r="O92" s="58" t="str">
        <f>IF(AND(N($M92)&gt;0,N($N92)&gt;0),ROUND(10000/($M92*$N92),0),"")</f>
        <v/>
      </c>
      <c r="P92" s="58" t="str">
        <f>IF(AND(N($L92)&gt;0,N($O92)&gt;0),ROUND($L92*$O92/10000,0),"")</f>
        <v/>
      </c>
      <c r="Q92" s="49" t="n"/>
      <c r="R92" s="62" t="str">
        <f>IF(AND(N($L92)&gt;0,N($Q92)&gt;0),ROUND($L92*$Q92,1),"")</f>
        <v/>
      </c>
      <c r="S92" s="48" t="str">
        <f>IF($D92="","",ML_RESP)</f>
        <v/>
      </c>
      <c r="T92" s="47" t="str">
        <f>IF($D92="","",ML_FICHA)</f>
        <v/>
      </c>
      <c r="U92" s="47" t="n"/>
      <c r="V92" s="48" t="n"/>
      <c r="W92" s="63" t="n"/>
      <c r="X92" s="59" t="n"/>
      <c r="Y92" s="59" t="n"/>
      <c r="Z92" s="47" t="n"/>
      <c r="AA92" s="47" t="n"/>
    </row>
    <row r="93">
      <c r="A93" s="42" t="inlineStr">
        <is>
          <t>C-089</t>
        </is>
      </c>
      <c r="B93" s="41" t="str">
        <f>IF($D93="","",ML_N)</f>
        <v/>
      </c>
      <c r="C93" s="42" t="str">
        <f>IF($D93="","",ML_NOMBRE)</f>
        <v/>
      </c>
      <c r="D93" s="43" t="n"/>
      <c r="E93" s="45" t="n"/>
      <c r="F93" s="43" t="n"/>
      <c r="G93" s="43" t="n"/>
      <c r="H93" s="52" t="n"/>
      <c r="I93" s="52" t="n"/>
      <c r="J93" s="43" t="n"/>
      <c r="K93" s="53" t="str">
        <f>IF(AND(ISNUMBER($H93),ISNUMBER($I93)),$I93-$H93+1,"")</f>
        <v/>
      </c>
      <c r="L93" s="51" t="n"/>
      <c r="M93" s="54" t="n"/>
      <c r="N93" s="54" t="n"/>
      <c r="O93" s="41" t="str">
        <f>IF(AND(N($M93)&gt;0,N($N93)&gt;0),ROUND(10000/($M93*$N93),0),"")</f>
        <v/>
      </c>
      <c r="P93" s="41" t="str">
        <f>IF(AND(N($L93)&gt;0,N($O93)&gt;0),ROUND($L93*$O93/10000,0),"")</f>
        <v/>
      </c>
      <c r="Q93" s="51" t="n"/>
      <c r="R93" s="55" t="str">
        <f>IF(AND(N($L93)&gt;0,N($Q93)&gt;0),ROUND($L93*$Q93,1),"")</f>
        <v/>
      </c>
      <c r="S93" s="43" t="str">
        <f>IF($D93="","",ML_RESP)</f>
        <v/>
      </c>
      <c r="T93" s="45" t="str">
        <f>IF($D93="","",ML_FICHA)</f>
        <v/>
      </c>
      <c r="U93" s="45" t="n"/>
      <c r="V93" s="43" t="n"/>
      <c r="W93" s="56" t="n"/>
      <c r="X93" s="52" t="n"/>
      <c r="Y93" s="52" t="n"/>
      <c r="Z93" s="45" t="n"/>
      <c r="AA93" s="45" t="n"/>
    </row>
    <row r="94">
      <c r="A94" s="57" t="inlineStr">
        <is>
          <t>C-090</t>
        </is>
      </c>
      <c r="B94" s="58" t="str">
        <f>IF($D94="","",ML_N)</f>
        <v/>
      </c>
      <c r="C94" s="57" t="str">
        <f>IF($D94="","",ML_NOMBRE)</f>
        <v/>
      </c>
      <c r="D94" s="48" t="n"/>
      <c r="E94" s="47" t="n"/>
      <c r="F94" s="48" t="n"/>
      <c r="G94" s="48" t="n"/>
      <c r="H94" s="59" t="n"/>
      <c r="I94" s="59" t="n"/>
      <c r="J94" s="48" t="n"/>
      <c r="K94" s="60" t="str">
        <f>IF(AND(ISNUMBER($H94),ISNUMBER($I94)),$I94-$H94+1,"")</f>
        <v/>
      </c>
      <c r="L94" s="49" t="n"/>
      <c r="M94" s="61" t="n"/>
      <c r="N94" s="61" t="n"/>
      <c r="O94" s="58" t="str">
        <f>IF(AND(N($M94)&gt;0,N($N94)&gt;0),ROUND(10000/($M94*$N94),0),"")</f>
        <v/>
      </c>
      <c r="P94" s="58" t="str">
        <f>IF(AND(N($L94)&gt;0,N($O94)&gt;0),ROUND($L94*$O94/10000,0),"")</f>
        <v/>
      </c>
      <c r="Q94" s="49" t="n"/>
      <c r="R94" s="62" t="str">
        <f>IF(AND(N($L94)&gt;0,N($Q94)&gt;0),ROUND($L94*$Q94,1),"")</f>
        <v/>
      </c>
      <c r="S94" s="48" t="str">
        <f>IF($D94="","",ML_RESP)</f>
        <v/>
      </c>
      <c r="T94" s="47" t="str">
        <f>IF($D94="","",ML_FICHA)</f>
        <v/>
      </c>
      <c r="U94" s="47" t="n"/>
      <c r="V94" s="48" t="n"/>
      <c r="W94" s="63" t="n"/>
      <c r="X94" s="59" t="n"/>
      <c r="Y94" s="59" t="n"/>
      <c r="Z94" s="47" t="n"/>
      <c r="AA94" s="47" t="n"/>
    </row>
    <row r="95">
      <c r="A95" s="42" t="inlineStr">
        <is>
          <t>C-091</t>
        </is>
      </c>
      <c r="B95" s="41" t="str">
        <f>IF($D95="","",ML_N)</f>
        <v/>
      </c>
      <c r="C95" s="42" t="str">
        <f>IF($D95="","",ML_NOMBRE)</f>
        <v/>
      </c>
      <c r="D95" s="43" t="n"/>
      <c r="E95" s="45" t="n"/>
      <c r="F95" s="43" t="n"/>
      <c r="G95" s="43" t="n"/>
      <c r="H95" s="52" t="n"/>
      <c r="I95" s="52" t="n"/>
      <c r="J95" s="43" t="n"/>
      <c r="K95" s="53" t="str">
        <f>IF(AND(ISNUMBER($H95),ISNUMBER($I95)),$I95-$H95+1,"")</f>
        <v/>
      </c>
      <c r="L95" s="51" t="n"/>
      <c r="M95" s="54" t="n"/>
      <c r="N95" s="54" t="n"/>
      <c r="O95" s="41" t="str">
        <f>IF(AND(N($M95)&gt;0,N($N95)&gt;0),ROUND(10000/($M95*$N95),0),"")</f>
        <v/>
      </c>
      <c r="P95" s="41" t="str">
        <f>IF(AND(N($L95)&gt;0,N($O95)&gt;0),ROUND($L95*$O95/10000,0),"")</f>
        <v/>
      </c>
      <c r="Q95" s="51" t="n"/>
      <c r="R95" s="55" t="str">
        <f>IF(AND(N($L95)&gt;0,N($Q95)&gt;0),ROUND($L95*$Q95,1),"")</f>
        <v/>
      </c>
      <c r="S95" s="43" t="str">
        <f>IF($D95="","",ML_RESP)</f>
        <v/>
      </c>
      <c r="T95" s="45" t="str">
        <f>IF($D95="","",ML_FICHA)</f>
        <v/>
      </c>
      <c r="U95" s="45" t="n"/>
      <c r="V95" s="43" t="n"/>
      <c r="W95" s="56" t="n"/>
      <c r="X95" s="52" t="n"/>
      <c r="Y95" s="52" t="n"/>
      <c r="Z95" s="45" t="n"/>
      <c r="AA95" s="45" t="n"/>
    </row>
    <row r="96">
      <c r="A96" s="57" t="inlineStr">
        <is>
          <t>C-092</t>
        </is>
      </c>
      <c r="B96" s="58" t="str">
        <f>IF($D96="","",ML_N)</f>
        <v/>
      </c>
      <c r="C96" s="57" t="str">
        <f>IF($D96="","",ML_NOMBRE)</f>
        <v/>
      </c>
      <c r="D96" s="48" t="n"/>
      <c r="E96" s="47" t="n"/>
      <c r="F96" s="48" t="n"/>
      <c r="G96" s="48" t="n"/>
      <c r="H96" s="59" t="n"/>
      <c r="I96" s="59" t="n"/>
      <c r="J96" s="48" t="n"/>
      <c r="K96" s="60" t="str">
        <f>IF(AND(ISNUMBER($H96),ISNUMBER($I96)),$I96-$H96+1,"")</f>
        <v/>
      </c>
      <c r="L96" s="49" t="n"/>
      <c r="M96" s="61" t="n"/>
      <c r="N96" s="61" t="n"/>
      <c r="O96" s="58" t="str">
        <f>IF(AND(N($M96)&gt;0,N($N96)&gt;0),ROUND(10000/($M96*$N96),0),"")</f>
        <v/>
      </c>
      <c r="P96" s="58" t="str">
        <f>IF(AND(N($L96)&gt;0,N($O96)&gt;0),ROUND($L96*$O96/10000,0),"")</f>
        <v/>
      </c>
      <c r="Q96" s="49" t="n"/>
      <c r="R96" s="62" t="str">
        <f>IF(AND(N($L96)&gt;0,N($Q96)&gt;0),ROUND($L96*$Q96,1),"")</f>
        <v/>
      </c>
      <c r="S96" s="48" t="str">
        <f>IF($D96="","",ML_RESP)</f>
        <v/>
      </c>
      <c r="T96" s="47" t="str">
        <f>IF($D96="","",ML_FICHA)</f>
        <v/>
      </c>
      <c r="U96" s="47" t="n"/>
      <c r="V96" s="48" t="n"/>
      <c r="W96" s="63" t="n"/>
      <c r="X96" s="59" t="n"/>
      <c r="Y96" s="59" t="n"/>
      <c r="Z96" s="47" t="n"/>
      <c r="AA96" s="47" t="n"/>
    </row>
    <row r="97">
      <c r="A97" s="42" t="inlineStr">
        <is>
          <t>C-093</t>
        </is>
      </c>
      <c r="B97" s="41" t="str">
        <f>IF($D97="","",ML_N)</f>
        <v/>
      </c>
      <c r="C97" s="42" t="str">
        <f>IF($D97="","",ML_NOMBRE)</f>
        <v/>
      </c>
      <c r="D97" s="43" t="n"/>
      <c r="E97" s="45" t="n"/>
      <c r="F97" s="43" t="n"/>
      <c r="G97" s="43" t="n"/>
      <c r="H97" s="52" t="n"/>
      <c r="I97" s="52" t="n"/>
      <c r="J97" s="43" t="n"/>
      <c r="K97" s="53" t="str">
        <f>IF(AND(ISNUMBER($H97),ISNUMBER($I97)),$I97-$H97+1,"")</f>
        <v/>
      </c>
      <c r="L97" s="51" t="n"/>
      <c r="M97" s="54" t="n"/>
      <c r="N97" s="54" t="n"/>
      <c r="O97" s="41" t="str">
        <f>IF(AND(N($M97)&gt;0,N($N97)&gt;0),ROUND(10000/($M97*$N97),0),"")</f>
        <v/>
      </c>
      <c r="P97" s="41" t="str">
        <f>IF(AND(N($L97)&gt;0,N($O97)&gt;0),ROUND($L97*$O97/10000,0),"")</f>
        <v/>
      </c>
      <c r="Q97" s="51" t="n"/>
      <c r="R97" s="55" t="str">
        <f>IF(AND(N($L97)&gt;0,N($Q97)&gt;0),ROUND($L97*$Q97,1),"")</f>
        <v/>
      </c>
      <c r="S97" s="43" t="str">
        <f>IF($D97="","",ML_RESP)</f>
        <v/>
      </c>
      <c r="T97" s="45" t="str">
        <f>IF($D97="","",ML_FICHA)</f>
        <v/>
      </c>
      <c r="U97" s="45" t="n"/>
      <c r="V97" s="43" t="n"/>
      <c r="W97" s="56" t="n"/>
      <c r="X97" s="52" t="n"/>
      <c r="Y97" s="52" t="n"/>
      <c r="Z97" s="45" t="n"/>
      <c r="AA97" s="45" t="n"/>
    </row>
    <row r="98">
      <c r="A98" s="57" t="inlineStr">
        <is>
          <t>C-094</t>
        </is>
      </c>
      <c r="B98" s="58" t="str">
        <f>IF($D98="","",ML_N)</f>
        <v/>
      </c>
      <c r="C98" s="57" t="str">
        <f>IF($D98="","",ML_NOMBRE)</f>
        <v/>
      </c>
      <c r="D98" s="48" t="n"/>
      <c r="E98" s="47" t="n"/>
      <c r="F98" s="48" t="n"/>
      <c r="G98" s="48" t="n"/>
      <c r="H98" s="59" t="n"/>
      <c r="I98" s="59" t="n"/>
      <c r="J98" s="48" t="n"/>
      <c r="K98" s="60" t="str">
        <f>IF(AND(ISNUMBER($H98),ISNUMBER($I98)),$I98-$H98+1,"")</f>
        <v/>
      </c>
      <c r="L98" s="49" t="n"/>
      <c r="M98" s="61" t="n"/>
      <c r="N98" s="61" t="n"/>
      <c r="O98" s="58" t="str">
        <f>IF(AND(N($M98)&gt;0,N($N98)&gt;0),ROUND(10000/($M98*$N98),0),"")</f>
        <v/>
      </c>
      <c r="P98" s="58" t="str">
        <f>IF(AND(N($L98)&gt;0,N($O98)&gt;0),ROUND($L98*$O98/10000,0),"")</f>
        <v/>
      </c>
      <c r="Q98" s="49" t="n"/>
      <c r="R98" s="62" t="str">
        <f>IF(AND(N($L98)&gt;0,N($Q98)&gt;0),ROUND($L98*$Q98,1),"")</f>
        <v/>
      </c>
      <c r="S98" s="48" t="str">
        <f>IF($D98="","",ML_RESP)</f>
        <v/>
      </c>
      <c r="T98" s="47" t="str">
        <f>IF($D98="","",ML_FICHA)</f>
        <v/>
      </c>
      <c r="U98" s="47" t="n"/>
      <c r="V98" s="48" t="n"/>
      <c r="W98" s="63" t="n"/>
      <c r="X98" s="59" t="n"/>
      <c r="Y98" s="59" t="n"/>
      <c r="Z98" s="47" t="n"/>
      <c r="AA98" s="47" t="n"/>
    </row>
    <row r="99">
      <c r="A99" s="42" t="inlineStr">
        <is>
          <t>C-095</t>
        </is>
      </c>
      <c r="B99" s="41" t="str">
        <f>IF($D99="","",ML_N)</f>
        <v/>
      </c>
      <c r="C99" s="42" t="str">
        <f>IF($D99="","",ML_NOMBRE)</f>
        <v/>
      </c>
      <c r="D99" s="43" t="n"/>
      <c r="E99" s="45" t="n"/>
      <c r="F99" s="43" t="n"/>
      <c r="G99" s="43" t="n"/>
      <c r="H99" s="52" t="n"/>
      <c r="I99" s="52" t="n"/>
      <c r="J99" s="43" t="n"/>
      <c r="K99" s="53" t="str">
        <f>IF(AND(ISNUMBER($H99),ISNUMBER($I99)),$I99-$H99+1,"")</f>
        <v/>
      </c>
      <c r="L99" s="51" t="n"/>
      <c r="M99" s="54" t="n"/>
      <c r="N99" s="54" t="n"/>
      <c r="O99" s="41" t="str">
        <f>IF(AND(N($M99)&gt;0,N($N99)&gt;0),ROUND(10000/($M99*$N99),0),"")</f>
        <v/>
      </c>
      <c r="P99" s="41" t="str">
        <f>IF(AND(N($L99)&gt;0,N($O99)&gt;0),ROUND($L99*$O99/10000,0),"")</f>
        <v/>
      </c>
      <c r="Q99" s="51" t="n"/>
      <c r="R99" s="55" t="str">
        <f>IF(AND(N($L99)&gt;0,N($Q99)&gt;0),ROUND($L99*$Q99,1),"")</f>
        <v/>
      </c>
      <c r="S99" s="43" t="str">
        <f>IF($D99="","",ML_RESP)</f>
        <v/>
      </c>
      <c r="T99" s="45" t="str">
        <f>IF($D99="","",ML_FICHA)</f>
        <v/>
      </c>
      <c r="U99" s="45" t="n"/>
      <c r="V99" s="43" t="n"/>
      <c r="W99" s="56" t="n"/>
      <c r="X99" s="52" t="n"/>
      <c r="Y99" s="52" t="n"/>
      <c r="Z99" s="45" t="n"/>
      <c r="AA99" s="45" t="n"/>
    </row>
    <row r="100">
      <c r="A100" s="57" t="inlineStr">
        <is>
          <t>C-096</t>
        </is>
      </c>
      <c r="B100" s="58" t="str">
        <f>IF($D100="","",ML_N)</f>
        <v/>
      </c>
      <c r="C100" s="57" t="str">
        <f>IF($D100="","",ML_NOMBRE)</f>
        <v/>
      </c>
      <c r="D100" s="48" t="n"/>
      <c r="E100" s="47" t="n"/>
      <c r="F100" s="48" t="n"/>
      <c r="G100" s="48" t="n"/>
      <c r="H100" s="59" t="n"/>
      <c r="I100" s="59" t="n"/>
      <c r="J100" s="48" t="n"/>
      <c r="K100" s="60" t="str">
        <f>IF(AND(ISNUMBER($H100),ISNUMBER($I100)),$I100-$H100+1,"")</f>
        <v/>
      </c>
      <c r="L100" s="49" t="n"/>
      <c r="M100" s="61" t="n"/>
      <c r="N100" s="61" t="n"/>
      <c r="O100" s="58" t="str">
        <f>IF(AND(N($M100)&gt;0,N($N100)&gt;0),ROUND(10000/($M100*$N100),0),"")</f>
        <v/>
      </c>
      <c r="P100" s="58" t="str">
        <f>IF(AND(N($L100)&gt;0,N($O100)&gt;0),ROUND($L100*$O100/10000,0),"")</f>
        <v/>
      </c>
      <c r="Q100" s="49" t="n"/>
      <c r="R100" s="62" t="str">
        <f>IF(AND(N($L100)&gt;0,N($Q100)&gt;0),ROUND($L100*$Q100,1),"")</f>
        <v/>
      </c>
      <c r="S100" s="48" t="str">
        <f>IF($D100="","",ML_RESP)</f>
        <v/>
      </c>
      <c r="T100" s="47" t="str">
        <f>IF($D100="","",ML_FICHA)</f>
        <v/>
      </c>
      <c r="U100" s="47" t="n"/>
      <c r="V100" s="48" t="n"/>
      <c r="W100" s="63" t="n"/>
      <c r="X100" s="59" t="n"/>
      <c r="Y100" s="59" t="n"/>
      <c r="Z100" s="47" t="n"/>
      <c r="AA100" s="47" t="n"/>
    </row>
    <row r="101">
      <c r="A101" s="42" t="inlineStr">
        <is>
          <t>C-097</t>
        </is>
      </c>
      <c r="B101" s="41" t="str">
        <f>IF($D101="","",ML_N)</f>
        <v/>
      </c>
      <c r="C101" s="42" t="str">
        <f>IF($D101="","",ML_NOMBRE)</f>
        <v/>
      </c>
      <c r="D101" s="43" t="n"/>
      <c r="E101" s="45" t="n"/>
      <c r="F101" s="43" t="n"/>
      <c r="G101" s="43" t="n"/>
      <c r="H101" s="52" t="n"/>
      <c r="I101" s="52" t="n"/>
      <c r="J101" s="43" t="n"/>
      <c r="K101" s="53" t="str">
        <f>IF(AND(ISNUMBER($H101),ISNUMBER($I101)),$I101-$H101+1,"")</f>
        <v/>
      </c>
      <c r="L101" s="51" t="n"/>
      <c r="M101" s="54" t="n"/>
      <c r="N101" s="54" t="n"/>
      <c r="O101" s="41" t="str">
        <f>IF(AND(N($M101)&gt;0,N($N101)&gt;0),ROUND(10000/($M101*$N101),0),"")</f>
        <v/>
      </c>
      <c r="P101" s="41" t="str">
        <f>IF(AND(N($L101)&gt;0,N($O101)&gt;0),ROUND($L101*$O101/10000,0),"")</f>
        <v/>
      </c>
      <c r="Q101" s="51" t="n"/>
      <c r="R101" s="55" t="str">
        <f>IF(AND(N($L101)&gt;0,N($Q101)&gt;0),ROUND($L101*$Q101,1),"")</f>
        <v/>
      </c>
      <c r="S101" s="43" t="str">
        <f>IF($D101="","",ML_RESP)</f>
        <v/>
      </c>
      <c r="T101" s="45" t="str">
        <f>IF($D101="","",ML_FICHA)</f>
        <v/>
      </c>
      <c r="U101" s="45" t="n"/>
      <c r="V101" s="43" t="n"/>
      <c r="W101" s="56" t="n"/>
      <c r="X101" s="52" t="n"/>
      <c r="Y101" s="52" t="n"/>
      <c r="Z101" s="45" t="n"/>
      <c r="AA101" s="45" t="n"/>
    </row>
    <row r="102">
      <c r="A102" s="57" t="inlineStr">
        <is>
          <t>C-098</t>
        </is>
      </c>
      <c r="B102" s="58" t="str">
        <f>IF($D102="","",ML_N)</f>
        <v/>
      </c>
      <c r="C102" s="57" t="str">
        <f>IF($D102="","",ML_NOMBRE)</f>
        <v/>
      </c>
      <c r="D102" s="48" t="n"/>
      <c r="E102" s="47" t="n"/>
      <c r="F102" s="48" t="n"/>
      <c r="G102" s="48" t="n"/>
      <c r="H102" s="59" t="n"/>
      <c r="I102" s="59" t="n"/>
      <c r="J102" s="48" t="n"/>
      <c r="K102" s="60" t="str">
        <f>IF(AND(ISNUMBER($H102),ISNUMBER($I102)),$I102-$H102+1,"")</f>
        <v/>
      </c>
      <c r="L102" s="49" t="n"/>
      <c r="M102" s="61" t="n"/>
      <c r="N102" s="61" t="n"/>
      <c r="O102" s="58" t="str">
        <f>IF(AND(N($M102)&gt;0,N($N102)&gt;0),ROUND(10000/($M102*$N102),0),"")</f>
        <v/>
      </c>
      <c r="P102" s="58" t="str">
        <f>IF(AND(N($L102)&gt;0,N($O102)&gt;0),ROUND($L102*$O102/10000,0),"")</f>
        <v/>
      </c>
      <c r="Q102" s="49" t="n"/>
      <c r="R102" s="62" t="str">
        <f>IF(AND(N($L102)&gt;0,N($Q102)&gt;0),ROUND($L102*$Q102,1),"")</f>
        <v/>
      </c>
      <c r="S102" s="48" t="str">
        <f>IF($D102="","",ML_RESP)</f>
        <v/>
      </c>
      <c r="T102" s="47" t="str">
        <f>IF($D102="","",ML_FICHA)</f>
        <v/>
      </c>
      <c r="U102" s="47" t="n"/>
      <c r="V102" s="48" t="n"/>
      <c r="W102" s="63" t="n"/>
      <c r="X102" s="59" t="n"/>
      <c r="Y102" s="59" t="n"/>
      <c r="Z102" s="47" t="n"/>
      <c r="AA102" s="47" t="n"/>
    </row>
    <row r="103">
      <c r="A103" s="42" t="inlineStr">
        <is>
          <t>C-099</t>
        </is>
      </c>
      <c r="B103" s="41" t="str">
        <f>IF($D103="","",ML_N)</f>
        <v/>
      </c>
      <c r="C103" s="42" t="str">
        <f>IF($D103="","",ML_NOMBRE)</f>
        <v/>
      </c>
      <c r="D103" s="43" t="n"/>
      <c r="E103" s="45" t="n"/>
      <c r="F103" s="43" t="n"/>
      <c r="G103" s="43" t="n"/>
      <c r="H103" s="52" t="n"/>
      <c r="I103" s="52" t="n"/>
      <c r="J103" s="43" t="n"/>
      <c r="K103" s="53" t="str">
        <f>IF(AND(ISNUMBER($H103),ISNUMBER($I103)),$I103-$H103+1,"")</f>
        <v/>
      </c>
      <c r="L103" s="51" t="n"/>
      <c r="M103" s="54" t="n"/>
      <c r="N103" s="54" t="n"/>
      <c r="O103" s="41" t="str">
        <f>IF(AND(N($M103)&gt;0,N($N103)&gt;0),ROUND(10000/($M103*$N103),0),"")</f>
        <v/>
      </c>
      <c r="P103" s="41" t="str">
        <f>IF(AND(N($L103)&gt;0,N($O103)&gt;0),ROUND($L103*$O103/10000,0),"")</f>
        <v/>
      </c>
      <c r="Q103" s="51" t="n"/>
      <c r="R103" s="55" t="str">
        <f>IF(AND(N($L103)&gt;0,N($Q103)&gt;0),ROUND($L103*$Q103,1),"")</f>
        <v/>
      </c>
      <c r="S103" s="43" t="str">
        <f>IF($D103="","",ML_RESP)</f>
        <v/>
      </c>
      <c r="T103" s="45" t="str">
        <f>IF($D103="","",ML_FICHA)</f>
        <v/>
      </c>
      <c r="U103" s="45" t="n"/>
      <c r="V103" s="43" t="n"/>
      <c r="W103" s="56" t="n"/>
      <c r="X103" s="52" t="n"/>
      <c r="Y103" s="52" t="n"/>
      <c r="Z103" s="45" t="n"/>
      <c r="AA103" s="45" t="n"/>
    </row>
    <row r="104">
      <c r="A104" s="57" t="inlineStr">
        <is>
          <t>C-100</t>
        </is>
      </c>
      <c r="B104" s="58" t="str">
        <f>IF($D104="","",ML_N)</f>
        <v/>
      </c>
      <c r="C104" s="57" t="str">
        <f>IF($D104="","",ML_NOMBRE)</f>
        <v/>
      </c>
      <c r="D104" s="48" t="n"/>
      <c r="E104" s="47" t="n"/>
      <c r="F104" s="48" t="n"/>
      <c r="G104" s="48" t="n"/>
      <c r="H104" s="59" t="n"/>
      <c r="I104" s="59" t="n"/>
      <c r="J104" s="48" t="n"/>
      <c r="K104" s="60" t="str">
        <f>IF(AND(ISNUMBER($H104),ISNUMBER($I104)),$I104-$H104+1,"")</f>
        <v/>
      </c>
      <c r="L104" s="49" t="n"/>
      <c r="M104" s="61" t="n"/>
      <c r="N104" s="61" t="n"/>
      <c r="O104" s="58" t="str">
        <f>IF(AND(N($M104)&gt;0,N($N104)&gt;0),ROUND(10000/($M104*$N104),0),"")</f>
        <v/>
      </c>
      <c r="P104" s="58" t="str">
        <f>IF(AND(N($L104)&gt;0,N($O104)&gt;0),ROUND($L104*$O104/10000,0),"")</f>
        <v/>
      </c>
      <c r="Q104" s="49" t="n"/>
      <c r="R104" s="62" t="str">
        <f>IF(AND(N($L104)&gt;0,N($Q104)&gt;0),ROUND($L104*$Q104,1),"")</f>
        <v/>
      </c>
      <c r="S104" s="48" t="str">
        <f>IF($D104="","",ML_RESP)</f>
        <v/>
      </c>
      <c r="T104" s="47" t="str">
        <f>IF($D104="","",ML_FICHA)</f>
        <v/>
      </c>
      <c r="U104" s="47" t="n"/>
      <c r="V104" s="48" t="n"/>
      <c r="W104" s="63" t="n"/>
      <c r="X104" s="59" t="n"/>
      <c r="Y104" s="59" t="n"/>
      <c r="Z104" s="47" t="n"/>
      <c r="AA104" s="47" t="n"/>
    </row>
    <row r="105">
      <c r="A105" s="42" t="inlineStr">
        <is>
          <t>C-101</t>
        </is>
      </c>
      <c r="B105" s="41" t="str">
        <f>IF($D105="","",ML_N)</f>
        <v/>
      </c>
      <c r="C105" s="42" t="str">
        <f>IF($D105="","",ML_NOMBRE)</f>
        <v/>
      </c>
      <c r="D105" s="43" t="n"/>
      <c r="E105" s="45" t="n"/>
      <c r="F105" s="43" t="n"/>
      <c r="G105" s="43" t="n"/>
      <c r="H105" s="52" t="n"/>
      <c r="I105" s="52" t="n"/>
      <c r="J105" s="43" t="n"/>
      <c r="K105" s="53" t="str">
        <f>IF(AND(ISNUMBER($H105),ISNUMBER($I105)),$I105-$H105+1,"")</f>
        <v/>
      </c>
      <c r="L105" s="51" t="n"/>
      <c r="M105" s="54" t="n"/>
      <c r="N105" s="54" t="n"/>
      <c r="O105" s="41" t="str">
        <f>IF(AND(N($M105)&gt;0,N($N105)&gt;0),ROUND(10000/($M105*$N105),0),"")</f>
        <v/>
      </c>
      <c r="P105" s="41" t="str">
        <f>IF(AND(N($L105)&gt;0,N($O105)&gt;0),ROUND($L105*$O105/10000,0),"")</f>
        <v/>
      </c>
      <c r="Q105" s="51" t="n"/>
      <c r="R105" s="55" t="str">
        <f>IF(AND(N($L105)&gt;0,N($Q105)&gt;0),ROUND($L105*$Q105,1),"")</f>
        <v/>
      </c>
      <c r="S105" s="43" t="str">
        <f>IF($D105="","",ML_RESP)</f>
        <v/>
      </c>
      <c r="T105" s="45" t="str">
        <f>IF($D105="","",ML_FICHA)</f>
        <v/>
      </c>
      <c r="U105" s="45" t="n"/>
      <c r="V105" s="43" t="n"/>
      <c r="W105" s="56" t="n"/>
      <c r="X105" s="52" t="n"/>
      <c r="Y105" s="52" t="n"/>
      <c r="Z105" s="45" t="n"/>
      <c r="AA105" s="45" t="n"/>
    </row>
    <row r="106">
      <c r="A106" s="57" t="inlineStr">
        <is>
          <t>C-102</t>
        </is>
      </c>
      <c r="B106" s="58" t="str">
        <f>IF($D106="","",ML_N)</f>
        <v/>
      </c>
      <c r="C106" s="57" t="str">
        <f>IF($D106="","",ML_NOMBRE)</f>
        <v/>
      </c>
      <c r="D106" s="48" t="n"/>
      <c r="E106" s="47" t="n"/>
      <c r="F106" s="48" t="n"/>
      <c r="G106" s="48" t="n"/>
      <c r="H106" s="59" t="n"/>
      <c r="I106" s="59" t="n"/>
      <c r="J106" s="48" t="n"/>
      <c r="K106" s="60" t="str">
        <f>IF(AND(ISNUMBER($H106),ISNUMBER($I106)),$I106-$H106+1,"")</f>
        <v/>
      </c>
      <c r="L106" s="49" t="n"/>
      <c r="M106" s="61" t="n"/>
      <c r="N106" s="61" t="n"/>
      <c r="O106" s="58" t="str">
        <f>IF(AND(N($M106)&gt;0,N($N106)&gt;0),ROUND(10000/($M106*$N106),0),"")</f>
        <v/>
      </c>
      <c r="P106" s="58" t="str">
        <f>IF(AND(N($L106)&gt;0,N($O106)&gt;0),ROUND($L106*$O106/10000,0),"")</f>
        <v/>
      </c>
      <c r="Q106" s="49" t="n"/>
      <c r="R106" s="62" t="str">
        <f>IF(AND(N($L106)&gt;0,N($Q106)&gt;0),ROUND($L106*$Q106,1),"")</f>
        <v/>
      </c>
      <c r="S106" s="48" t="str">
        <f>IF($D106="","",ML_RESP)</f>
        <v/>
      </c>
      <c r="T106" s="47" t="str">
        <f>IF($D106="","",ML_FICHA)</f>
        <v/>
      </c>
      <c r="U106" s="47" t="n"/>
      <c r="V106" s="48" t="n"/>
      <c r="W106" s="63" t="n"/>
      <c r="X106" s="59" t="n"/>
      <c r="Y106" s="59" t="n"/>
      <c r="Z106" s="47" t="n"/>
      <c r="AA106" s="47" t="n"/>
    </row>
    <row r="107">
      <c r="A107" s="42" t="inlineStr">
        <is>
          <t>C-103</t>
        </is>
      </c>
      <c r="B107" s="41" t="str">
        <f>IF($D107="","",ML_N)</f>
        <v/>
      </c>
      <c r="C107" s="42" t="str">
        <f>IF($D107="","",ML_NOMBRE)</f>
        <v/>
      </c>
      <c r="D107" s="43" t="n"/>
      <c r="E107" s="45" t="n"/>
      <c r="F107" s="43" t="n"/>
      <c r="G107" s="43" t="n"/>
      <c r="H107" s="52" t="n"/>
      <c r="I107" s="52" t="n"/>
      <c r="J107" s="43" t="n"/>
      <c r="K107" s="53" t="str">
        <f>IF(AND(ISNUMBER($H107),ISNUMBER($I107)),$I107-$H107+1,"")</f>
        <v/>
      </c>
      <c r="L107" s="51" t="n"/>
      <c r="M107" s="54" t="n"/>
      <c r="N107" s="54" t="n"/>
      <c r="O107" s="41" t="str">
        <f>IF(AND(N($M107)&gt;0,N($N107)&gt;0),ROUND(10000/($M107*$N107),0),"")</f>
        <v/>
      </c>
      <c r="P107" s="41" t="str">
        <f>IF(AND(N($L107)&gt;0,N($O107)&gt;0),ROUND($L107*$O107/10000,0),"")</f>
        <v/>
      </c>
      <c r="Q107" s="51" t="n"/>
      <c r="R107" s="55" t="str">
        <f>IF(AND(N($L107)&gt;0,N($Q107)&gt;0),ROUND($L107*$Q107,1),"")</f>
        <v/>
      </c>
      <c r="S107" s="43" t="str">
        <f>IF($D107="","",ML_RESP)</f>
        <v/>
      </c>
      <c r="T107" s="45" t="str">
        <f>IF($D107="","",ML_FICHA)</f>
        <v/>
      </c>
      <c r="U107" s="45" t="n"/>
      <c r="V107" s="43" t="n"/>
      <c r="W107" s="56" t="n"/>
      <c r="X107" s="52" t="n"/>
      <c r="Y107" s="52" t="n"/>
      <c r="Z107" s="45" t="n"/>
      <c r="AA107" s="45" t="n"/>
    </row>
    <row r="108">
      <c r="A108" s="57" t="inlineStr">
        <is>
          <t>C-104</t>
        </is>
      </c>
      <c r="B108" s="58" t="str">
        <f>IF($D108="","",ML_N)</f>
        <v/>
      </c>
      <c r="C108" s="57" t="str">
        <f>IF($D108="","",ML_NOMBRE)</f>
        <v/>
      </c>
      <c r="D108" s="48" t="n"/>
      <c r="E108" s="47" t="n"/>
      <c r="F108" s="48" t="n"/>
      <c r="G108" s="48" t="n"/>
      <c r="H108" s="59" t="n"/>
      <c r="I108" s="59" t="n"/>
      <c r="J108" s="48" t="n"/>
      <c r="K108" s="60" t="str">
        <f>IF(AND(ISNUMBER($H108),ISNUMBER($I108)),$I108-$H108+1,"")</f>
        <v/>
      </c>
      <c r="L108" s="49" t="n"/>
      <c r="M108" s="61" t="n"/>
      <c r="N108" s="61" t="n"/>
      <c r="O108" s="58" t="str">
        <f>IF(AND(N($M108)&gt;0,N($N108)&gt;0),ROUND(10000/($M108*$N108),0),"")</f>
        <v/>
      </c>
      <c r="P108" s="58" t="str">
        <f>IF(AND(N($L108)&gt;0,N($O108)&gt;0),ROUND($L108*$O108/10000,0),"")</f>
        <v/>
      </c>
      <c r="Q108" s="49" t="n"/>
      <c r="R108" s="62" t="str">
        <f>IF(AND(N($L108)&gt;0,N($Q108)&gt;0),ROUND($L108*$Q108,1),"")</f>
        <v/>
      </c>
      <c r="S108" s="48" t="str">
        <f>IF($D108="","",ML_RESP)</f>
        <v/>
      </c>
      <c r="T108" s="47" t="str">
        <f>IF($D108="","",ML_FICHA)</f>
        <v/>
      </c>
      <c r="U108" s="47" t="n"/>
      <c r="V108" s="48" t="n"/>
      <c r="W108" s="63" t="n"/>
      <c r="X108" s="59" t="n"/>
      <c r="Y108" s="59" t="n"/>
      <c r="Z108" s="47" t="n"/>
      <c r="AA108" s="47" t="n"/>
    </row>
    <row r="109">
      <c r="A109" s="42" t="inlineStr">
        <is>
          <t>C-105</t>
        </is>
      </c>
      <c r="B109" s="41" t="str">
        <f>IF($D109="","",ML_N)</f>
        <v/>
      </c>
      <c r="C109" s="42" t="str">
        <f>IF($D109="","",ML_NOMBRE)</f>
        <v/>
      </c>
      <c r="D109" s="43" t="n"/>
      <c r="E109" s="45" t="n"/>
      <c r="F109" s="43" t="n"/>
      <c r="G109" s="43" t="n"/>
      <c r="H109" s="52" t="n"/>
      <c r="I109" s="52" t="n"/>
      <c r="J109" s="43" t="n"/>
      <c r="K109" s="53" t="str">
        <f>IF(AND(ISNUMBER($H109),ISNUMBER($I109)),$I109-$H109+1,"")</f>
        <v/>
      </c>
      <c r="L109" s="51" t="n"/>
      <c r="M109" s="54" t="n"/>
      <c r="N109" s="54" t="n"/>
      <c r="O109" s="41" t="str">
        <f>IF(AND(N($M109)&gt;0,N($N109)&gt;0),ROUND(10000/($M109*$N109),0),"")</f>
        <v/>
      </c>
      <c r="P109" s="41" t="str">
        <f>IF(AND(N($L109)&gt;0,N($O109)&gt;0),ROUND($L109*$O109/10000,0),"")</f>
        <v/>
      </c>
      <c r="Q109" s="51" t="n"/>
      <c r="R109" s="55" t="str">
        <f>IF(AND(N($L109)&gt;0,N($Q109)&gt;0),ROUND($L109*$Q109,1),"")</f>
        <v/>
      </c>
      <c r="S109" s="43" t="str">
        <f>IF($D109="","",ML_RESP)</f>
        <v/>
      </c>
      <c r="T109" s="45" t="str">
        <f>IF($D109="","",ML_FICHA)</f>
        <v/>
      </c>
      <c r="U109" s="45" t="n"/>
      <c r="V109" s="43" t="n"/>
      <c r="W109" s="56" t="n"/>
      <c r="X109" s="52" t="n"/>
      <c r="Y109" s="52" t="n"/>
      <c r="Z109" s="45" t="n"/>
      <c r="AA109" s="45" t="n"/>
    </row>
    <row r="110">
      <c r="A110" s="57" t="inlineStr">
        <is>
          <t>C-106</t>
        </is>
      </c>
      <c r="B110" s="58" t="str">
        <f>IF($D110="","",ML_N)</f>
        <v/>
      </c>
      <c r="C110" s="57" t="str">
        <f>IF($D110="","",ML_NOMBRE)</f>
        <v/>
      </c>
      <c r="D110" s="48" t="n"/>
      <c r="E110" s="47" t="n"/>
      <c r="F110" s="48" t="n"/>
      <c r="G110" s="48" t="n"/>
      <c r="H110" s="59" t="n"/>
      <c r="I110" s="59" t="n"/>
      <c r="J110" s="48" t="n"/>
      <c r="K110" s="60" t="str">
        <f>IF(AND(ISNUMBER($H110),ISNUMBER($I110)),$I110-$H110+1,"")</f>
        <v/>
      </c>
      <c r="L110" s="49" t="n"/>
      <c r="M110" s="61" t="n"/>
      <c r="N110" s="61" t="n"/>
      <c r="O110" s="58" t="str">
        <f>IF(AND(N($M110)&gt;0,N($N110)&gt;0),ROUND(10000/($M110*$N110),0),"")</f>
        <v/>
      </c>
      <c r="P110" s="58" t="str">
        <f>IF(AND(N($L110)&gt;0,N($O110)&gt;0),ROUND($L110*$O110/10000,0),"")</f>
        <v/>
      </c>
      <c r="Q110" s="49" t="n"/>
      <c r="R110" s="62" t="str">
        <f>IF(AND(N($L110)&gt;0,N($Q110)&gt;0),ROUND($L110*$Q110,1),"")</f>
        <v/>
      </c>
      <c r="S110" s="48" t="str">
        <f>IF($D110="","",ML_RESP)</f>
        <v/>
      </c>
      <c r="T110" s="47" t="str">
        <f>IF($D110="","",ML_FICHA)</f>
        <v/>
      </c>
      <c r="U110" s="47" t="n"/>
      <c r="V110" s="48" t="n"/>
      <c r="W110" s="63" t="n"/>
      <c r="X110" s="59" t="n"/>
      <c r="Y110" s="59" t="n"/>
      <c r="Z110" s="47" t="n"/>
      <c r="AA110" s="47" t="n"/>
    </row>
    <row r="111">
      <c r="A111" s="42" t="inlineStr">
        <is>
          <t>C-107</t>
        </is>
      </c>
      <c r="B111" s="41" t="str">
        <f>IF($D111="","",ML_N)</f>
        <v/>
      </c>
      <c r="C111" s="42" t="str">
        <f>IF($D111="","",ML_NOMBRE)</f>
        <v/>
      </c>
      <c r="D111" s="43" t="n"/>
      <c r="E111" s="45" t="n"/>
      <c r="F111" s="43" t="n"/>
      <c r="G111" s="43" t="n"/>
      <c r="H111" s="52" t="n"/>
      <c r="I111" s="52" t="n"/>
      <c r="J111" s="43" t="n"/>
      <c r="K111" s="53" t="str">
        <f>IF(AND(ISNUMBER($H111),ISNUMBER($I111)),$I111-$H111+1,"")</f>
        <v/>
      </c>
      <c r="L111" s="51" t="n"/>
      <c r="M111" s="54" t="n"/>
      <c r="N111" s="54" t="n"/>
      <c r="O111" s="41" t="str">
        <f>IF(AND(N($M111)&gt;0,N($N111)&gt;0),ROUND(10000/($M111*$N111),0),"")</f>
        <v/>
      </c>
      <c r="P111" s="41" t="str">
        <f>IF(AND(N($L111)&gt;0,N($O111)&gt;0),ROUND($L111*$O111/10000,0),"")</f>
        <v/>
      </c>
      <c r="Q111" s="51" t="n"/>
      <c r="R111" s="55" t="str">
        <f>IF(AND(N($L111)&gt;0,N($Q111)&gt;0),ROUND($L111*$Q111,1),"")</f>
        <v/>
      </c>
      <c r="S111" s="43" t="str">
        <f>IF($D111="","",ML_RESP)</f>
        <v/>
      </c>
      <c r="T111" s="45" t="str">
        <f>IF($D111="","",ML_FICHA)</f>
        <v/>
      </c>
      <c r="U111" s="45" t="n"/>
      <c r="V111" s="43" t="n"/>
      <c r="W111" s="56" t="n"/>
      <c r="X111" s="52" t="n"/>
      <c r="Y111" s="52" t="n"/>
      <c r="Z111" s="45" t="n"/>
      <c r="AA111" s="45" t="n"/>
    </row>
    <row r="112">
      <c r="A112" s="57" t="inlineStr">
        <is>
          <t>C-108</t>
        </is>
      </c>
      <c r="B112" s="58" t="str">
        <f>IF($D112="","",ML_N)</f>
        <v/>
      </c>
      <c r="C112" s="57" t="str">
        <f>IF($D112="","",ML_NOMBRE)</f>
        <v/>
      </c>
      <c r="D112" s="48" t="n"/>
      <c r="E112" s="47" t="n"/>
      <c r="F112" s="48" t="n"/>
      <c r="G112" s="48" t="n"/>
      <c r="H112" s="59" t="n"/>
      <c r="I112" s="59" t="n"/>
      <c r="J112" s="48" t="n"/>
      <c r="K112" s="60" t="str">
        <f>IF(AND(ISNUMBER($H112),ISNUMBER($I112)),$I112-$H112+1,"")</f>
        <v/>
      </c>
      <c r="L112" s="49" t="n"/>
      <c r="M112" s="61" t="n"/>
      <c r="N112" s="61" t="n"/>
      <c r="O112" s="58" t="str">
        <f>IF(AND(N($M112)&gt;0,N($N112)&gt;0),ROUND(10000/($M112*$N112),0),"")</f>
        <v/>
      </c>
      <c r="P112" s="58" t="str">
        <f>IF(AND(N($L112)&gt;0,N($O112)&gt;0),ROUND($L112*$O112/10000,0),"")</f>
        <v/>
      </c>
      <c r="Q112" s="49" t="n"/>
      <c r="R112" s="62" t="str">
        <f>IF(AND(N($L112)&gt;0,N($Q112)&gt;0),ROUND($L112*$Q112,1),"")</f>
        <v/>
      </c>
      <c r="S112" s="48" t="str">
        <f>IF($D112="","",ML_RESP)</f>
        <v/>
      </c>
      <c r="T112" s="47" t="str">
        <f>IF($D112="","",ML_FICHA)</f>
        <v/>
      </c>
      <c r="U112" s="47" t="n"/>
      <c r="V112" s="48" t="n"/>
      <c r="W112" s="63" t="n"/>
      <c r="X112" s="59" t="n"/>
      <c r="Y112" s="59" t="n"/>
      <c r="Z112" s="47" t="n"/>
      <c r="AA112" s="47" t="n"/>
    </row>
    <row r="113">
      <c r="A113" s="42" t="inlineStr">
        <is>
          <t>C-109</t>
        </is>
      </c>
      <c r="B113" s="41" t="str">
        <f>IF($D113="","",ML_N)</f>
        <v/>
      </c>
      <c r="C113" s="42" t="str">
        <f>IF($D113="","",ML_NOMBRE)</f>
        <v/>
      </c>
      <c r="D113" s="43" t="n"/>
      <c r="E113" s="45" t="n"/>
      <c r="F113" s="43" t="n"/>
      <c r="G113" s="43" t="n"/>
      <c r="H113" s="52" t="n"/>
      <c r="I113" s="52" t="n"/>
      <c r="J113" s="43" t="n"/>
      <c r="K113" s="53" t="str">
        <f>IF(AND(ISNUMBER($H113),ISNUMBER($I113)),$I113-$H113+1,"")</f>
        <v/>
      </c>
      <c r="L113" s="51" t="n"/>
      <c r="M113" s="54" t="n"/>
      <c r="N113" s="54" t="n"/>
      <c r="O113" s="41" t="str">
        <f>IF(AND(N($M113)&gt;0,N($N113)&gt;0),ROUND(10000/($M113*$N113),0),"")</f>
        <v/>
      </c>
      <c r="P113" s="41" t="str">
        <f>IF(AND(N($L113)&gt;0,N($O113)&gt;0),ROUND($L113*$O113/10000,0),"")</f>
        <v/>
      </c>
      <c r="Q113" s="51" t="n"/>
      <c r="R113" s="55" t="str">
        <f>IF(AND(N($L113)&gt;0,N($Q113)&gt;0),ROUND($L113*$Q113,1),"")</f>
        <v/>
      </c>
      <c r="S113" s="43" t="str">
        <f>IF($D113="","",ML_RESP)</f>
        <v/>
      </c>
      <c r="T113" s="45" t="str">
        <f>IF($D113="","",ML_FICHA)</f>
        <v/>
      </c>
      <c r="U113" s="45" t="n"/>
      <c r="V113" s="43" t="n"/>
      <c r="W113" s="56" t="n"/>
      <c r="X113" s="52" t="n"/>
      <c r="Y113" s="52" t="n"/>
      <c r="Z113" s="45" t="n"/>
      <c r="AA113" s="45" t="n"/>
    </row>
    <row r="114">
      <c r="A114" s="57" t="inlineStr">
        <is>
          <t>C-110</t>
        </is>
      </c>
      <c r="B114" s="58" t="str">
        <f>IF($D114="","",ML_N)</f>
        <v/>
      </c>
      <c r="C114" s="57" t="str">
        <f>IF($D114="","",ML_NOMBRE)</f>
        <v/>
      </c>
      <c r="D114" s="48" t="n"/>
      <c r="E114" s="47" t="n"/>
      <c r="F114" s="48" t="n"/>
      <c r="G114" s="48" t="n"/>
      <c r="H114" s="59" t="n"/>
      <c r="I114" s="59" t="n"/>
      <c r="J114" s="48" t="n"/>
      <c r="K114" s="60" t="str">
        <f>IF(AND(ISNUMBER($H114),ISNUMBER($I114)),$I114-$H114+1,"")</f>
        <v/>
      </c>
      <c r="L114" s="49" t="n"/>
      <c r="M114" s="61" t="n"/>
      <c r="N114" s="61" t="n"/>
      <c r="O114" s="58" t="str">
        <f>IF(AND(N($M114)&gt;0,N($N114)&gt;0),ROUND(10000/($M114*$N114),0),"")</f>
        <v/>
      </c>
      <c r="P114" s="58" t="str">
        <f>IF(AND(N($L114)&gt;0,N($O114)&gt;0),ROUND($L114*$O114/10000,0),"")</f>
        <v/>
      </c>
      <c r="Q114" s="49" t="n"/>
      <c r="R114" s="62" t="str">
        <f>IF(AND(N($L114)&gt;0,N($Q114)&gt;0),ROUND($L114*$Q114,1),"")</f>
        <v/>
      </c>
      <c r="S114" s="48" t="str">
        <f>IF($D114="","",ML_RESP)</f>
        <v/>
      </c>
      <c r="T114" s="47" t="str">
        <f>IF($D114="","",ML_FICHA)</f>
        <v/>
      </c>
      <c r="U114" s="47" t="n"/>
      <c r="V114" s="48" t="n"/>
      <c r="W114" s="63" t="n"/>
      <c r="X114" s="59" t="n"/>
      <c r="Y114" s="59" t="n"/>
      <c r="Z114" s="47" t="n"/>
      <c r="AA114" s="47" t="n"/>
    </row>
    <row r="115">
      <c r="A115" s="42" t="inlineStr">
        <is>
          <t>C-111</t>
        </is>
      </c>
      <c r="B115" s="41" t="str">
        <f>IF($D115="","",ML_N)</f>
        <v/>
      </c>
      <c r="C115" s="42" t="str">
        <f>IF($D115="","",ML_NOMBRE)</f>
        <v/>
      </c>
      <c r="D115" s="43" t="n"/>
      <c r="E115" s="45" t="n"/>
      <c r="F115" s="43" t="n"/>
      <c r="G115" s="43" t="n"/>
      <c r="H115" s="52" t="n"/>
      <c r="I115" s="52" t="n"/>
      <c r="J115" s="43" t="n"/>
      <c r="K115" s="53" t="str">
        <f>IF(AND(ISNUMBER($H115),ISNUMBER($I115)),$I115-$H115+1,"")</f>
        <v/>
      </c>
      <c r="L115" s="51" t="n"/>
      <c r="M115" s="54" t="n"/>
      <c r="N115" s="54" t="n"/>
      <c r="O115" s="41" t="str">
        <f>IF(AND(N($M115)&gt;0,N($N115)&gt;0),ROUND(10000/($M115*$N115),0),"")</f>
        <v/>
      </c>
      <c r="P115" s="41" t="str">
        <f>IF(AND(N($L115)&gt;0,N($O115)&gt;0),ROUND($L115*$O115/10000,0),"")</f>
        <v/>
      </c>
      <c r="Q115" s="51" t="n"/>
      <c r="R115" s="55" t="str">
        <f>IF(AND(N($L115)&gt;0,N($Q115)&gt;0),ROUND($L115*$Q115,1),"")</f>
        <v/>
      </c>
      <c r="S115" s="43" t="str">
        <f>IF($D115="","",ML_RESP)</f>
        <v/>
      </c>
      <c r="T115" s="45" t="str">
        <f>IF($D115="","",ML_FICHA)</f>
        <v/>
      </c>
      <c r="U115" s="45" t="n"/>
      <c r="V115" s="43" t="n"/>
      <c r="W115" s="56" t="n"/>
      <c r="X115" s="52" t="n"/>
      <c r="Y115" s="52" t="n"/>
      <c r="Z115" s="45" t="n"/>
      <c r="AA115" s="45" t="n"/>
    </row>
    <row r="116">
      <c r="A116" s="57" t="inlineStr">
        <is>
          <t>C-112</t>
        </is>
      </c>
      <c r="B116" s="58" t="str">
        <f>IF($D116="","",ML_N)</f>
        <v/>
      </c>
      <c r="C116" s="57" t="str">
        <f>IF($D116="","",ML_NOMBRE)</f>
        <v/>
      </c>
      <c r="D116" s="48" t="n"/>
      <c r="E116" s="47" t="n"/>
      <c r="F116" s="48" t="n"/>
      <c r="G116" s="48" t="n"/>
      <c r="H116" s="59" t="n"/>
      <c r="I116" s="59" t="n"/>
      <c r="J116" s="48" t="n"/>
      <c r="K116" s="60" t="str">
        <f>IF(AND(ISNUMBER($H116),ISNUMBER($I116)),$I116-$H116+1,"")</f>
        <v/>
      </c>
      <c r="L116" s="49" t="n"/>
      <c r="M116" s="61" t="n"/>
      <c r="N116" s="61" t="n"/>
      <c r="O116" s="58" t="str">
        <f>IF(AND(N($M116)&gt;0,N($N116)&gt;0),ROUND(10000/($M116*$N116),0),"")</f>
        <v/>
      </c>
      <c r="P116" s="58" t="str">
        <f>IF(AND(N($L116)&gt;0,N($O116)&gt;0),ROUND($L116*$O116/10000,0),"")</f>
        <v/>
      </c>
      <c r="Q116" s="49" t="n"/>
      <c r="R116" s="62" t="str">
        <f>IF(AND(N($L116)&gt;0,N($Q116)&gt;0),ROUND($L116*$Q116,1),"")</f>
        <v/>
      </c>
      <c r="S116" s="48" t="str">
        <f>IF($D116="","",ML_RESP)</f>
        <v/>
      </c>
      <c r="T116" s="47" t="str">
        <f>IF($D116="","",ML_FICHA)</f>
        <v/>
      </c>
      <c r="U116" s="47" t="n"/>
      <c r="V116" s="48" t="n"/>
      <c r="W116" s="63" t="n"/>
      <c r="X116" s="59" t="n"/>
      <c r="Y116" s="59" t="n"/>
      <c r="Z116" s="47" t="n"/>
      <c r="AA116" s="47" t="n"/>
    </row>
    <row r="117">
      <c r="A117" s="42" t="inlineStr">
        <is>
          <t>C-113</t>
        </is>
      </c>
      <c r="B117" s="41" t="str">
        <f>IF($D117="","",ML_N)</f>
        <v/>
      </c>
      <c r="C117" s="42" t="str">
        <f>IF($D117="","",ML_NOMBRE)</f>
        <v/>
      </c>
      <c r="D117" s="43" t="n"/>
      <c r="E117" s="45" t="n"/>
      <c r="F117" s="43" t="n"/>
      <c r="G117" s="43" t="n"/>
      <c r="H117" s="52" t="n"/>
      <c r="I117" s="52" t="n"/>
      <c r="J117" s="43" t="n"/>
      <c r="K117" s="53" t="str">
        <f>IF(AND(ISNUMBER($H117),ISNUMBER($I117)),$I117-$H117+1,"")</f>
        <v/>
      </c>
      <c r="L117" s="51" t="n"/>
      <c r="M117" s="54" t="n"/>
      <c r="N117" s="54" t="n"/>
      <c r="O117" s="41" t="str">
        <f>IF(AND(N($M117)&gt;0,N($N117)&gt;0),ROUND(10000/($M117*$N117),0),"")</f>
        <v/>
      </c>
      <c r="P117" s="41" t="str">
        <f>IF(AND(N($L117)&gt;0,N($O117)&gt;0),ROUND($L117*$O117/10000,0),"")</f>
        <v/>
      </c>
      <c r="Q117" s="51" t="n"/>
      <c r="R117" s="55" t="str">
        <f>IF(AND(N($L117)&gt;0,N($Q117)&gt;0),ROUND($L117*$Q117,1),"")</f>
        <v/>
      </c>
      <c r="S117" s="43" t="str">
        <f>IF($D117="","",ML_RESP)</f>
        <v/>
      </c>
      <c r="T117" s="45" t="str">
        <f>IF($D117="","",ML_FICHA)</f>
        <v/>
      </c>
      <c r="U117" s="45" t="n"/>
      <c r="V117" s="43" t="n"/>
      <c r="W117" s="56" t="n"/>
      <c r="X117" s="52" t="n"/>
      <c r="Y117" s="52" t="n"/>
      <c r="Z117" s="45" t="n"/>
      <c r="AA117" s="45" t="n"/>
    </row>
    <row r="118">
      <c r="A118" s="57" t="inlineStr">
        <is>
          <t>C-114</t>
        </is>
      </c>
      <c r="B118" s="58" t="str">
        <f>IF($D118="","",ML_N)</f>
        <v/>
      </c>
      <c r="C118" s="57" t="str">
        <f>IF($D118="","",ML_NOMBRE)</f>
        <v/>
      </c>
      <c r="D118" s="48" t="n"/>
      <c r="E118" s="47" t="n"/>
      <c r="F118" s="48" t="n"/>
      <c r="G118" s="48" t="n"/>
      <c r="H118" s="59" t="n"/>
      <c r="I118" s="59" t="n"/>
      <c r="J118" s="48" t="n"/>
      <c r="K118" s="60" t="str">
        <f>IF(AND(ISNUMBER($H118),ISNUMBER($I118)),$I118-$H118+1,"")</f>
        <v/>
      </c>
      <c r="L118" s="49" t="n"/>
      <c r="M118" s="61" t="n"/>
      <c r="N118" s="61" t="n"/>
      <c r="O118" s="58" t="str">
        <f>IF(AND(N($M118)&gt;0,N($N118)&gt;0),ROUND(10000/($M118*$N118),0),"")</f>
        <v/>
      </c>
      <c r="P118" s="58" t="str">
        <f>IF(AND(N($L118)&gt;0,N($O118)&gt;0),ROUND($L118*$O118/10000,0),"")</f>
        <v/>
      </c>
      <c r="Q118" s="49" t="n"/>
      <c r="R118" s="62" t="str">
        <f>IF(AND(N($L118)&gt;0,N($Q118)&gt;0),ROUND($L118*$Q118,1),"")</f>
        <v/>
      </c>
      <c r="S118" s="48" t="str">
        <f>IF($D118="","",ML_RESP)</f>
        <v/>
      </c>
      <c r="T118" s="47" t="str">
        <f>IF($D118="","",ML_FICHA)</f>
        <v/>
      </c>
      <c r="U118" s="47" t="n"/>
      <c r="V118" s="48" t="n"/>
      <c r="W118" s="63" t="n"/>
      <c r="X118" s="59" t="n"/>
      <c r="Y118" s="59" t="n"/>
      <c r="Z118" s="47" t="n"/>
      <c r="AA118" s="47" t="n"/>
    </row>
    <row r="119">
      <c r="A119" s="42" t="inlineStr">
        <is>
          <t>C-115</t>
        </is>
      </c>
      <c r="B119" s="41" t="str">
        <f>IF($D119="","",ML_N)</f>
        <v/>
      </c>
      <c r="C119" s="42" t="str">
        <f>IF($D119="","",ML_NOMBRE)</f>
        <v/>
      </c>
      <c r="D119" s="43" t="n"/>
      <c r="E119" s="45" t="n"/>
      <c r="F119" s="43" t="n"/>
      <c r="G119" s="43" t="n"/>
      <c r="H119" s="52" t="n"/>
      <c r="I119" s="52" t="n"/>
      <c r="J119" s="43" t="n"/>
      <c r="K119" s="53" t="str">
        <f>IF(AND(ISNUMBER($H119),ISNUMBER($I119)),$I119-$H119+1,"")</f>
        <v/>
      </c>
      <c r="L119" s="51" t="n"/>
      <c r="M119" s="54" t="n"/>
      <c r="N119" s="54" t="n"/>
      <c r="O119" s="41" t="str">
        <f>IF(AND(N($M119)&gt;0,N($N119)&gt;0),ROUND(10000/($M119*$N119),0),"")</f>
        <v/>
      </c>
      <c r="P119" s="41" t="str">
        <f>IF(AND(N($L119)&gt;0,N($O119)&gt;0),ROUND($L119*$O119/10000,0),"")</f>
        <v/>
      </c>
      <c r="Q119" s="51" t="n"/>
      <c r="R119" s="55" t="str">
        <f>IF(AND(N($L119)&gt;0,N($Q119)&gt;0),ROUND($L119*$Q119,1),"")</f>
        <v/>
      </c>
      <c r="S119" s="43" t="str">
        <f>IF($D119="","",ML_RESP)</f>
        <v/>
      </c>
      <c r="T119" s="45" t="str">
        <f>IF($D119="","",ML_FICHA)</f>
        <v/>
      </c>
      <c r="U119" s="45" t="n"/>
      <c r="V119" s="43" t="n"/>
      <c r="W119" s="56" t="n"/>
      <c r="X119" s="52" t="n"/>
      <c r="Y119" s="52" t="n"/>
      <c r="Z119" s="45" t="n"/>
      <c r="AA119" s="45" t="n"/>
    </row>
    <row r="120">
      <c r="A120" s="57" t="inlineStr">
        <is>
          <t>C-116</t>
        </is>
      </c>
      <c r="B120" s="58" t="str">
        <f>IF($D120="","",ML_N)</f>
        <v/>
      </c>
      <c r="C120" s="57" t="str">
        <f>IF($D120="","",ML_NOMBRE)</f>
        <v/>
      </c>
      <c r="D120" s="48" t="n"/>
      <c r="E120" s="47" t="n"/>
      <c r="F120" s="48" t="n"/>
      <c r="G120" s="48" t="n"/>
      <c r="H120" s="59" t="n"/>
      <c r="I120" s="59" t="n"/>
      <c r="J120" s="48" t="n"/>
      <c r="K120" s="60" t="str">
        <f>IF(AND(ISNUMBER($H120),ISNUMBER($I120)),$I120-$H120+1,"")</f>
        <v/>
      </c>
      <c r="L120" s="49" t="n"/>
      <c r="M120" s="61" t="n"/>
      <c r="N120" s="61" t="n"/>
      <c r="O120" s="58" t="str">
        <f>IF(AND(N($M120)&gt;0,N($N120)&gt;0),ROUND(10000/($M120*$N120),0),"")</f>
        <v/>
      </c>
      <c r="P120" s="58" t="str">
        <f>IF(AND(N($L120)&gt;0,N($O120)&gt;0),ROUND($L120*$O120/10000,0),"")</f>
        <v/>
      </c>
      <c r="Q120" s="49" t="n"/>
      <c r="R120" s="62" t="str">
        <f>IF(AND(N($L120)&gt;0,N($Q120)&gt;0),ROUND($L120*$Q120,1),"")</f>
        <v/>
      </c>
      <c r="S120" s="48" t="str">
        <f>IF($D120="","",ML_RESP)</f>
        <v/>
      </c>
      <c r="T120" s="47" t="str">
        <f>IF($D120="","",ML_FICHA)</f>
        <v/>
      </c>
      <c r="U120" s="47" t="n"/>
      <c r="V120" s="48" t="n"/>
      <c r="W120" s="63" t="n"/>
      <c r="X120" s="59" t="n"/>
      <c r="Y120" s="59" t="n"/>
      <c r="Z120" s="47" t="n"/>
      <c r="AA120" s="47" t="n"/>
    </row>
    <row r="121">
      <c r="A121" s="42" t="inlineStr">
        <is>
          <t>C-117</t>
        </is>
      </c>
      <c r="B121" s="41" t="str">
        <f>IF($D121="","",ML_N)</f>
        <v/>
      </c>
      <c r="C121" s="42" t="str">
        <f>IF($D121="","",ML_NOMBRE)</f>
        <v/>
      </c>
      <c r="D121" s="43" t="n"/>
      <c r="E121" s="45" t="n"/>
      <c r="F121" s="43" t="n"/>
      <c r="G121" s="43" t="n"/>
      <c r="H121" s="52" t="n"/>
      <c r="I121" s="52" t="n"/>
      <c r="J121" s="43" t="n"/>
      <c r="K121" s="53" t="str">
        <f>IF(AND(ISNUMBER($H121),ISNUMBER($I121)),$I121-$H121+1,"")</f>
        <v/>
      </c>
      <c r="L121" s="51" t="n"/>
      <c r="M121" s="54" t="n"/>
      <c r="N121" s="54" t="n"/>
      <c r="O121" s="41" t="str">
        <f>IF(AND(N($M121)&gt;0,N($N121)&gt;0),ROUND(10000/($M121*$N121),0),"")</f>
        <v/>
      </c>
      <c r="P121" s="41" t="str">
        <f>IF(AND(N($L121)&gt;0,N($O121)&gt;0),ROUND($L121*$O121/10000,0),"")</f>
        <v/>
      </c>
      <c r="Q121" s="51" t="n"/>
      <c r="R121" s="55" t="str">
        <f>IF(AND(N($L121)&gt;0,N($Q121)&gt;0),ROUND($L121*$Q121,1),"")</f>
        <v/>
      </c>
      <c r="S121" s="43" t="str">
        <f>IF($D121="","",ML_RESP)</f>
        <v/>
      </c>
      <c r="T121" s="45" t="str">
        <f>IF($D121="","",ML_FICHA)</f>
        <v/>
      </c>
      <c r="U121" s="45" t="n"/>
      <c r="V121" s="43" t="n"/>
      <c r="W121" s="56" t="n"/>
      <c r="X121" s="52" t="n"/>
      <c r="Y121" s="52" t="n"/>
      <c r="Z121" s="45" t="n"/>
      <c r="AA121" s="45" t="n"/>
    </row>
    <row r="122">
      <c r="A122" s="57" t="inlineStr">
        <is>
          <t>C-118</t>
        </is>
      </c>
      <c r="B122" s="58" t="str">
        <f>IF($D122="","",ML_N)</f>
        <v/>
      </c>
      <c r="C122" s="57" t="str">
        <f>IF($D122="","",ML_NOMBRE)</f>
        <v/>
      </c>
      <c r="D122" s="48" t="n"/>
      <c r="E122" s="47" t="n"/>
      <c r="F122" s="48" t="n"/>
      <c r="G122" s="48" t="n"/>
      <c r="H122" s="59" t="n"/>
      <c r="I122" s="59" t="n"/>
      <c r="J122" s="48" t="n"/>
      <c r="K122" s="60" t="str">
        <f>IF(AND(ISNUMBER($H122),ISNUMBER($I122)),$I122-$H122+1,"")</f>
        <v/>
      </c>
      <c r="L122" s="49" t="n"/>
      <c r="M122" s="61" t="n"/>
      <c r="N122" s="61" t="n"/>
      <c r="O122" s="58" t="str">
        <f>IF(AND(N($M122)&gt;0,N($N122)&gt;0),ROUND(10000/($M122*$N122),0),"")</f>
        <v/>
      </c>
      <c r="P122" s="58" t="str">
        <f>IF(AND(N($L122)&gt;0,N($O122)&gt;0),ROUND($L122*$O122/10000,0),"")</f>
        <v/>
      </c>
      <c r="Q122" s="49" t="n"/>
      <c r="R122" s="62" t="str">
        <f>IF(AND(N($L122)&gt;0,N($Q122)&gt;0),ROUND($L122*$Q122,1),"")</f>
        <v/>
      </c>
      <c r="S122" s="48" t="str">
        <f>IF($D122="","",ML_RESP)</f>
        <v/>
      </c>
      <c r="T122" s="47" t="str">
        <f>IF($D122="","",ML_FICHA)</f>
        <v/>
      </c>
      <c r="U122" s="47" t="n"/>
      <c r="V122" s="48" t="n"/>
      <c r="W122" s="63" t="n"/>
      <c r="X122" s="59" t="n"/>
      <c r="Y122" s="59" t="n"/>
      <c r="Z122" s="47" t="n"/>
      <c r="AA122" s="47" t="n"/>
    </row>
    <row r="123">
      <c r="A123" s="42" t="inlineStr">
        <is>
          <t>C-119</t>
        </is>
      </c>
      <c r="B123" s="41" t="str">
        <f>IF($D123="","",ML_N)</f>
        <v/>
      </c>
      <c r="C123" s="42" t="str">
        <f>IF($D123="","",ML_NOMBRE)</f>
        <v/>
      </c>
      <c r="D123" s="43" t="n"/>
      <c r="E123" s="45" t="n"/>
      <c r="F123" s="43" t="n"/>
      <c r="G123" s="43" t="n"/>
      <c r="H123" s="52" t="n"/>
      <c r="I123" s="52" t="n"/>
      <c r="J123" s="43" t="n"/>
      <c r="K123" s="53" t="str">
        <f>IF(AND(ISNUMBER($H123),ISNUMBER($I123)),$I123-$H123+1,"")</f>
        <v/>
      </c>
      <c r="L123" s="51" t="n"/>
      <c r="M123" s="54" t="n"/>
      <c r="N123" s="54" t="n"/>
      <c r="O123" s="41" t="str">
        <f>IF(AND(N($M123)&gt;0,N($N123)&gt;0),ROUND(10000/($M123*$N123),0),"")</f>
        <v/>
      </c>
      <c r="P123" s="41" t="str">
        <f>IF(AND(N($L123)&gt;0,N($O123)&gt;0),ROUND($L123*$O123/10000,0),"")</f>
        <v/>
      </c>
      <c r="Q123" s="51" t="n"/>
      <c r="R123" s="55" t="str">
        <f>IF(AND(N($L123)&gt;0,N($Q123)&gt;0),ROUND($L123*$Q123,1),"")</f>
        <v/>
      </c>
      <c r="S123" s="43" t="str">
        <f>IF($D123="","",ML_RESP)</f>
        <v/>
      </c>
      <c r="T123" s="45" t="str">
        <f>IF($D123="","",ML_FICHA)</f>
        <v/>
      </c>
      <c r="U123" s="45" t="n"/>
      <c r="V123" s="43" t="n"/>
      <c r="W123" s="56" t="n"/>
      <c r="X123" s="52" t="n"/>
      <c r="Y123" s="52" t="n"/>
      <c r="Z123" s="45" t="n"/>
      <c r="AA123" s="45" t="n"/>
    </row>
    <row r="124">
      <c r="A124" s="57" t="inlineStr">
        <is>
          <t>C-120</t>
        </is>
      </c>
      <c r="B124" s="58" t="str">
        <f>IF($D124="","",ML_N)</f>
        <v/>
      </c>
      <c r="C124" s="57" t="str">
        <f>IF($D124="","",ML_NOMBRE)</f>
        <v/>
      </c>
      <c r="D124" s="48" t="n"/>
      <c r="E124" s="47" t="n"/>
      <c r="F124" s="48" t="n"/>
      <c r="G124" s="48" t="n"/>
      <c r="H124" s="59" t="n"/>
      <c r="I124" s="59" t="n"/>
      <c r="J124" s="48" t="n"/>
      <c r="K124" s="60" t="str">
        <f>IF(AND(ISNUMBER($H124),ISNUMBER($I124)),$I124-$H124+1,"")</f>
        <v/>
      </c>
      <c r="L124" s="49" t="n"/>
      <c r="M124" s="61" t="n"/>
      <c r="N124" s="61" t="n"/>
      <c r="O124" s="58" t="str">
        <f>IF(AND(N($M124)&gt;0,N($N124)&gt;0),ROUND(10000/($M124*$N124),0),"")</f>
        <v/>
      </c>
      <c r="P124" s="58" t="str">
        <f>IF(AND(N($L124)&gt;0,N($O124)&gt;0),ROUND($L124*$O124/10000,0),"")</f>
        <v/>
      </c>
      <c r="Q124" s="49" t="n"/>
      <c r="R124" s="62" t="str">
        <f>IF(AND(N($L124)&gt;0,N($Q124)&gt;0),ROUND($L124*$Q124,1),"")</f>
        <v/>
      </c>
      <c r="S124" s="48" t="str">
        <f>IF($D124="","",ML_RESP)</f>
        <v/>
      </c>
      <c r="T124" s="47" t="str">
        <f>IF($D124="","",ML_FICHA)</f>
        <v/>
      </c>
      <c r="U124" s="47" t="n"/>
      <c r="V124" s="48" t="n"/>
      <c r="W124" s="63" t="n"/>
      <c r="X124" s="59" t="n"/>
      <c r="Y124" s="59" t="n"/>
      <c r="Z124" s="47" t="n"/>
      <c r="AA124" s="47" t="n"/>
    </row>
    <row r="125">
      <c r="A125" s="42" t="inlineStr">
        <is>
          <t>C-121</t>
        </is>
      </c>
      <c r="B125" s="41" t="str">
        <f>IF($D125="","",ML_N)</f>
        <v/>
      </c>
      <c r="C125" s="42" t="str">
        <f>IF($D125="","",ML_NOMBRE)</f>
        <v/>
      </c>
      <c r="D125" s="43" t="n"/>
      <c r="E125" s="45" t="n"/>
      <c r="F125" s="43" t="n"/>
      <c r="G125" s="43" t="n"/>
      <c r="H125" s="52" t="n"/>
      <c r="I125" s="52" t="n"/>
      <c r="J125" s="43" t="n"/>
      <c r="K125" s="53" t="str">
        <f>IF(AND(ISNUMBER($H125),ISNUMBER($I125)),$I125-$H125+1,"")</f>
        <v/>
      </c>
      <c r="L125" s="51" t="n"/>
      <c r="M125" s="54" t="n"/>
      <c r="N125" s="54" t="n"/>
      <c r="O125" s="41" t="str">
        <f>IF(AND(N($M125)&gt;0,N($N125)&gt;0),ROUND(10000/($M125*$N125),0),"")</f>
        <v/>
      </c>
      <c r="P125" s="41" t="str">
        <f>IF(AND(N($L125)&gt;0,N($O125)&gt;0),ROUND($L125*$O125/10000,0),"")</f>
        <v/>
      </c>
      <c r="Q125" s="51" t="n"/>
      <c r="R125" s="55" t="str">
        <f>IF(AND(N($L125)&gt;0,N($Q125)&gt;0),ROUND($L125*$Q125,1),"")</f>
        <v/>
      </c>
      <c r="S125" s="43" t="str">
        <f>IF($D125="","",ML_RESP)</f>
        <v/>
      </c>
      <c r="T125" s="45" t="str">
        <f>IF($D125="","",ML_FICHA)</f>
        <v/>
      </c>
      <c r="U125" s="45" t="n"/>
      <c r="V125" s="43" t="n"/>
      <c r="W125" s="56" t="n"/>
      <c r="X125" s="52" t="n"/>
      <c r="Y125" s="52" t="n"/>
      <c r="Z125" s="45" t="n"/>
      <c r="AA125" s="45" t="n"/>
    </row>
    <row r="126">
      <c r="A126" s="57" t="inlineStr">
        <is>
          <t>C-122</t>
        </is>
      </c>
      <c r="B126" s="58" t="str">
        <f>IF($D126="","",ML_N)</f>
        <v/>
      </c>
      <c r="C126" s="57" t="str">
        <f>IF($D126="","",ML_NOMBRE)</f>
        <v/>
      </c>
      <c r="D126" s="48" t="n"/>
      <c r="E126" s="47" t="n"/>
      <c r="F126" s="48" t="n"/>
      <c r="G126" s="48" t="n"/>
      <c r="H126" s="59" t="n"/>
      <c r="I126" s="59" t="n"/>
      <c r="J126" s="48" t="n"/>
      <c r="K126" s="60" t="str">
        <f>IF(AND(ISNUMBER($H126),ISNUMBER($I126)),$I126-$H126+1,"")</f>
        <v/>
      </c>
      <c r="L126" s="49" t="n"/>
      <c r="M126" s="61" t="n"/>
      <c r="N126" s="61" t="n"/>
      <c r="O126" s="58" t="str">
        <f>IF(AND(N($M126)&gt;0,N($N126)&gt;0),ROUND(10000/($M126*$N126),0),"")</f>
        <v/>
      </c>
      <c r="P126" s="58" t="str">
        <f>IF(AND(N($L126)&gt;0,N($O126)&gt;0),ROUND($L126*$O126/10000,0),"")</f>
        <v/>
      </c>
      <c r="Q126" s="49" t="n"/>
      <c r="R126" s="62" t="str">
        <f>IF(AND(N($L126)&gt;0,N($Q126)&gt;0),ROUND($L126*$Q126,1),"")</f>
        <v/>
      </c>
      <c r="S126" s="48" t="str">
        <f>IF($D126="","",ML_RESP)</f>
        <v/>
      </c>
      <c r="T126" s="47" t="str">
        <f>IF($D126="","",ML_FICHA)</f>
        <v/>
      </c>
      <c r="U126" s="47" t="n"/>
      <c r="V126" s="48" t="n"/>
      <c r="W126" s="63" t="n"/>
      <c r="X126" s="59" t="n"/>
      <c r="Y126" s="59" t="n"/>
      <c r="Z126" s="47" t="n"/>
      <c r="AA126" s="47" t="n"/>
    </row>
    <row r="127">
      <c r="A127" s="42" t="inlineStr">
        <is>
          <t>C-123</t>
        </is>
      </c>
      <c r="B127" s="41" t="str">
        <f>IF($D127="","",ML_N)</f>
        <v/>
      </c>
      <c r="C127" s="42" t="str">
        <f>IF($D127="","",ML_NOMBRE)</f>
        <v/>
      </c>
      <c r="D127" s="43" t="n"/>
      <c r="E127" s="45" t="n"/>
      <c r="F127" s="43" t="n"/>
      <c r="G127" s="43" t="n"/>
      <c r="H127" s="52" t="n"/>
      <c r="I127" s="52" t="n"/>
      <c r="J127" s="43" t="n"/>
      <c r="K127" s="53" t="str">
        <f>IF(AND(ISNUMBER($H127),ISNUMBER($I127)),$I127-$H127+1,"")</f>
        <v/>
      </c>
      <c r="L127" s="51" t="n"/>
      <c r="M127" s="54" t="n"/>
      <c r="N127" s="54" t="n"/>
      <c r="O127" s="41" t="str">
        <f>IF(AND(N($M127)&gt;0,N($N127)&gt;0),ROUND(10000/($M127*$N127),0),"")</f>
        <v/>
      </c>
      <c r="P127" s="41" t="str">
        <f>IF(AND(N($L127)&gt;0,N($O127)&gt;0),ROUND($L127*$O127/10000,0),"")</f>
        <v/>
      </c>
      <c r="Q127" s="51" t="n"/>
      <c r="R127" s="55" t="str">
        <f>IF(AND(N($L127)&gt;0,N($Q127)&gt;0),ROUND($L127*$Q127,1),"")</f>
        <v/>
      </c>
      <c r="S127" s="43" t="str">
        <f>IF($D127="","",ML_RESP)</f>
        <v/>
      </c>
      <c r="T127" s="45" t="str">
        <f>IF($D127="","",ML_FICHA)</f>
        <v/>
      </c>
      <c r="U127" s="45" t="n"/>
      <c r="V127" s="43" t="n"/>
      <c r="W127" s="56" t="n"/>
      <c r="X127" s="52" t="n"/>
      <c r="Y127" s="52" t="n"/>
      <c r="Z127" s="45" t="n"/>
      <c r="AA127" s="45" t="n"/>
    </row>
    <row r="128">
      <c r="A128" s="57" t="inlineStr">
        <is>
          <t>C-124</t>
        </is>
      </c>
      <c r="B128" s="58" t="str">
        <f>IF($D128="","",ML_N)</f>
        <v/>
      </c>
      <c r="C128" s="57" t="str">
        <f>IF($D128="","",ML_NOMBRE)</f>
        <v/>
      </c>
      <c r="D128" s="48" t="n"/>
      <c r="E128" s="47" t="n"/>
      <c r="F128" s="48" t="n"/>
      <c r="G128" s="48" t="n"/>
      <c r="H128" s="59" t="n"/>
      <c r="I128" s="59" t="n"/>
      <c r="J128" s="48" t="n"/>
      <c r="K128" s="60" t="str">
        <f>IF(AND(ISNUMBER($H128),ISNUMBER($I128)),$I128-$H128+1,"")</f>
        <v/>
      </c>
      <c r="L128" s="49" t="n"/>
      <c r="M128" s="61" t="n"/>
      <c r="N128" s="61" t="n"/>
      <c r="O128" s="58" t="str">
        <f>IF(AND(N($M128)&gt;0,N($N128)&gt;0),ROUND(10000/($M128*$N128),0),"")</f>
        <v/>
      </c>
      <c r="P128" s="58" t="str">
        <f>IF(AND(N($L128)&gt;0,N($O128)&gt;0),ROUND($L128*$O128/10000,0),"")</f>
        <v/>
      </c>
      <c r="Q128" s="49" t="n"/>
      <c r="R128" s="62" t="str">
        <f>IF(AND(N($L128)&gt;0,N($Q128)&gt;0),ROUND($L128*$Q128,1),"")</f>
        <v/>
      </c>
      <c r="S128" s="48" t="str">
        <f>IF($D128="","",ML_RESP)</f>
        <v/>
      </c>
      <c r="T128" s="47" t="str">
        <f>IF($D128="","",ML_FICHA)</f>
        <v/>
      </c>
      <c r="U128" s="47" t="n"/>
      <c r="V128" s="48" t="n"/>
      <c r="W128" s="63" t="n"/>
      <c r="X128" s="59" t="n"/>
      <c r="Y128" s="59" t="n"/>
      <c r="Z128" s="47" t="n"/>
      <c r="AA128" s="47" t="n"/>
    </row>
    <row r="129">
      <c r="A129" s="42" t="inlineStr">
        <is>
          <t>C-125</t>
        </is>
      </c>
      <c r="B129" s="41" t="str">
        <f>IF($D129="","",ML_N)</f>
        <v/>
      </c>
      <c r="C129" s="42" t="str">
        <f>IF($D129="","",ML_NOMBRE)</f>
        <v/>
      </c>
      <c r="D129" s="43" t="n"/>
      <c r="E129" s="45" t="n"/>
      <c r="F129" s="43" t="n"/>
      <c r="G129" s="43" t="n"/>
      <c r="H129" s="52" t="n"/>
      <c r="I129" s="52" t="n"/>
      <c r="J129" s="43" t="n"/>
      <c r="K129" s="53" t="str">
        <f>IF(AND(ISNUMBER($H129),ISNUMBER($I129)),$I129-$H129+1,"")</f>
        <v/>
      </c>
      <c r="L129" s="51" t="n"/>
      <c r="M129" s="54" t="n"/>
      <c r="N129" s="54" t="n"/>
      <c r="O129" s="41" t="str">
        <f>IF(AND(N($M129)&gt;0,N($N129)&gt;0),ROUND(10000/($M129*$N129),0),"")</f>
        <v/>
      </c>
      <c r="P129" s="41" t="str">
        <f>IF(AND(N($L129)&gt;0,N($O129)&gt;0),ROUND($L129*$O129/10000,0),"")</f>
        <v/>
      </c>
      <c r="Q129" s="51" t="n"/>
      <c r="R129" s="55" t="str">
        <f>IF(AND(N($L129)&gt;0,N($Q129)&gt;0),ROUND($L129*$Q129,1),"")</f>
        <v/>
      </c>
      <c r="S129" s="43" t="str">
        <f>IF($D129="","",ML_RESP)</f>
        <v/>
      </c>
      <c r="T129" s="45" t="str">
        <f>IF($D129="","",ML_FICHA)</f>
        <v/>
      </c>
      <c r="U129" s="45" t="n"/>
      <c r="V129" s="43" t="n"/>
      <c r="W129" s="56" t="n"/>
      <c r="X129" s="52" t="n"/>
      <c r="Y129" s="52" t="n"/>
      <c r="Z129" s="45" t="n"/>
      <c r="AA129" s="45" t="n"/>
    </row>
    <row r="130">
      <c r="A130" s="57" t="inlineStr">
        <is>
          <t>C-126</t>
        </is>
      </c>
      <c r="B130" s="58" t="str">
        <f>IF($D130="","",ML_N)</f>
        <v/>
      </c>
      <c r="C130" s="57" t="str">
        <f>IF($D130="","",ML_NOMBRE)</f>
        <v/>
      </c>
      <c r="D130" s="48" t="n"/>
      <c r="E130" s="47" t="n"/>
      <c r="F130" s="48" t="n"/>
      <c r="G130" s="48" t="n"/>
      <c r="H130" s="59" t="n"/>
      <c r="I130" s="59" t="n"/>
      <c r="J130" s="48" t="n"/>
      <c r="K130" s="60" t="str">
        <f>IF(AND(ISNUMBER($H130),ISNUMBER($I130)),$I130-$H130+1,"")</f>
        <v/>
      </c>
      <c r="L130" s="49" t="n"/>
      <c r="M130" s="61" t="n"/>
      <c r="N130" s="61" t="n"/>
      <c r="O130" s="58" t="str">
        <f>IF(AND(N($M130)&gt;0,N($N130)&gt;0),ROUND(10000/($M130*$N130),0),"")</f>
        <v/>
      </c>
      <c r="P130" s="58" t="str">
        <f>IF(AND(N($L130)&gt;0,N($O130)&gt;0),ROUND($L130*$O130/10000,0),"")</f>
        <v/>
      </c>
      <c r="Q130" s="49" t="n"/>
      <c r="R130" s="62" t="str">
        <f>IF(AND(N($L130)&gt;0,N($Q130)&gt;0),ROUND($L130*$Q130,1),"")</f>
        <v/>
      </c>
      <c r="S130" s="48" t="str">
        <f>IF($D130="","",ML_RESP)</f>
        <v/>
      </c>
      <c r="T130" s="47" t="str">
        <f>IF($D130="","",ML_FICHA)</f>
        <v/>
      </c>
      <c r="U130" s="47" t="n"/>
      <c r="V130" s="48" t="n"/>
      <c r="W130" s="63" t="n"/>
      <c r="X130" s="59" t="n"/>
      <c r="Y130" s="59" t="n"/>
      <c r="Z130" s="47" t="n"/>
      <c r="AA130" s="47" t="n"/>
    </row>
    <row r="131">
      <c r="A131" s="42" t="inlineStr">
        <is>
          <t>C-127</t>
        </is>
      </c>
      <c r="B131" s="41" t="str">
        <f>IF($D131="","",ML_N)</f>
        <v/>
      </c>
      <c r="C131" s="42" t="str">
        <f>IF($D131="","",ML_NOMBRE)</f>
        <v/>
      </c>
      <c r="D131" s="43" t="n"/>
      <c r="E131" s="45" t="n"/>
      <c r="F131" s="43" t="n"/>
      <c r="G131" s="43" t="n"/>
      <c r="H131" s="52" t="n"/>
      <c r="I131" s="52" t="n"/>
      <c r="J131" s="43" t="n"/>
      <c r="K131" s="53" t="str">
        <f>IF(AND(ISNUMBER($H131),ISNUMBER($I131)),$I131-$H131+1,"")</f>
        <v/>
      </c>
      <c r="L131" s="51" t="n"/>
      <c r="M131" s="54" t="n"/>
      <c r="N131" s="54" t="n"/>
      <c r="O131" s="41" t="str">
        <f>IF(AND(N($M131)&gt;0,N($N131)&gt;0),ROUND(10000/($M131*$N131),0),"")</f>
        <v/>
      </c>
      <c r="P131" s="41" t="str">
        <f>IF(AND(N($L131)&gt;0,N($O131)&gt;0),ROUND($L131*$O131/10000,0),"")</f>
        <v/>
      </c>
      <c r="Q131" s="51" t="n"/>
      <c r="R131" s="55" t="str">
        <f>IF(AND(N($L131)&gt;0,N($Q131)&gt;0),ROUND($L131*$Q131,1),"")</f>
        <v/>
      </c>
      <c r="S131" s="43" t="str">
        <f>IF($D131="","",ML_RESP)</f>
        <v/>
      </c>
      <c r="T131" s="45" t="str">
        <f>IF($D131="","",ML_FICHA)</f>
        <v/>
      </c>
      <c r="U131" s="45" t="n"/>
      <c r="V131" s="43" t="n"/>
      <c r="W131" s="56" t="n"/>
      <c r="X131" s="52" t="n"/>
      <c r="Y131" s="52" t="n"/>
      <c r="Z131" s="45" t="n"/>
      <c r="AA131" s="45" t="n"/>
    </row>
    <row r="132">
      <c r="A132" s="57" t="inlineStr">
        <is>
          <t>C-128</t>
        </is>
      </c>
      <c r="B132" s="58" t="str">
        <f>IF($D132="","",ML_N)</f>
        <v/>
      </c>
      <c r="C132" s="57" t="str">
        <f>IF($D132="","",ML_NOMBRE)</f>
        <v/>
      </c>
      <c r="D132" s="48" t="n"/>
      <c r="E132" s="47" t="n"/>
      <c r="F132" s="48" t="n"/>
      <c r="G132" s="48" t="n"/>
      <c r="H132" s="59" t="n"/>
      <c r="I132" s="59" t="n"/>
      <c r="J132" s="48" t="n"/>
      <c r="K132" s="60" t="str">
        <f>IF(AND(ISNUMBER($H132),ISNUMBER($I132)),$I132-$H132+1,"")</f>
        <v/>
      </c>
      <c r="L132" s="49" t="n"/>
      <c r="M132" s="61" t="n"/>
      <c r="N132" s="61" t="n"/>
      <c r="O132" s="58" t="str">
        <f>IF(AND(N($M132)&gt;0,N($N132)&gt;0),ROUND(10000/($M132*$N132),0),"")</f>
        <v/>
      </c>
      <c r="P132" s="58" t="str">
        <f>IF(AND(N($L132)&gt;0,N($O132)&gt;0),ROUND($L132*$O132/10000,0),"")</f>
        <v/>
      </c>
      <c r="Q132" s="49" t="n"/>
      <c r="R132" s="62" t="str">
        <f>IF(AND(N($L132)&gt;0,N($Q132)&gt;0),ROUND($L132*$Q132,1),"")</f>
        <v/>
      </c>
      <c r="S132" s="48" t="str">
        <f>IF($D132="","",ML_RESP)</f>
        <v/>
      </c>
      <c r="T132" s="47" t="str">
        <f>IF($D132="","",ML_FICHA)</f>
        <v/>
      </c>
      <c r="U132" s="47" t="n"/>
      <c r="V132" s="48" t="n"/>
      <c r="W132" s="63" t="n"/>
      <c r="X132" s="59" t="n"/>
      <c r="Y132" s="59" t="n"/>
      <c r="Z132" s="47" t="n"/>
      <c r="AA132" s="47" t="n"/>
    </row>
    <row r="133">
      <c r="A133" s="42" t="inlineStr">
        <is>
          <t>C-129</t>
        </is>
      </c>
      <c r="B133" s="41" t="str">
        <f>IF($D133="","",ML_N)</f>
        <v/>
      </c>
      <c r="C133" s="42" t="str">
        <f>IF($D133="","",ML_NOMBRE)</f>
        <v/>
      </c>
      <c r="D133" s="43" t="n"/>
      <c r="E133" s="45" t="n"/>
      <c r="F133" s="43" t="n"/>
      <c r="G133" s="43" t="n"/>
      <c r="H133" s="52" t="n"/>
      <c r="I133" s="52" t="n"/>
      <c r="J133" s="43" t="n"/>
      <c r="K133" s="53" t="str">
        <f>IF(AND(ISNUMBER($H133),ISNUMBER($I133)),$I133-$H133+1,"")</f>
        <v/>
      </c>
      <c r="L133" s="51" t="n"/>
      <c r="M133" s="54" t="n"/>
      <c r="N133" s="54" t="n"/>
      <c r="O133" s="41" t="str">
        <f>IF(AND(N($M133)&gt;0,N($N133)&gt;0),ROUND(10000/($M133*$N133),0),"")</f>
        <v/>
      </c>
      <c r="P133" s="41" t="str">
        <f>IF(AND(N($L133)&gt;0,N($O133)&gt;0),ROUND($L133*$O133/10000,0),"")</f>
        <v/>
      </c>
      <c r="Q133" s="51" t="n"/>
      <c r="R133" s="55" t="str">
        <f>IF(AND(N($L133)&gt;0,N($Q133)&gt;0),ROUND($L133*$Q133,1),"")</f>
        <v/>
      </c>
      <c r="S133" s="43" t="str">
        <f>IF($D133="","",ML_RESP)</f>
        <v/>
      </c>
      <c r="T133" s="45" t="str">
        <f>IF($D133="","",ML_FICHA)</f>
        <v/>
      </c>
      <c r="U133" s="45" t="n"/>
      <c r="V133" s="43" t="n"/>
      <c r="W133" s="56" t="n"/>
      <c r="X133" s="52" t="n"/>
      <c r="Y133" s="52" t="n"/>
      <c r="Z133" s="45" t="n"/>
      <c r="AA133" s="45" t="n"/>
    </row>
    <row r="134">
      <c r="A134" s="57" t="inlineStr">
        <is>
          <t>C-130</t>
        </is>
      </c>
      <c r="B134" s="58" t="str">
        <f>IF($D134="","",ML_N)</f>
        <v/>
      </c>
      <c r="C134" s="57" t="str">
        <f>IF($D134="","",ML_NOMBRE)</f>
        <v/>
      </c>
      <c r="D134" s="48" t="n"/>
      <c r="E134" s="47" t="n"/>
      <c r="F134" s="48" t="n"/>
      <c r="G134" s="48" t="n"/>
      <c r="H134" s="59" t="n"/>
      <c r="I134" s="59" t="n"/>
      <c r="J134" s="48" t="n"/>
      <c r="K134" s="60" t="str">
        <f>IF(AND(ISNUMBER($H134),ISNUMBER($I134)),$I134-$H134+1,"")</f>
        <v/>
      </c>
      <c r="L134" s="49" t="n"/>
      <c r="M134" s="61" t="n"/>
      <c r="N134" s="61" t="n"/>
      <c r="O134" s="58" t="str">
        <f>IF(AND(N($M134)&gt;0,N($N134)&gt;0),ROUND(10000/($M134*$N134),0),"")</f>
        <v/>
      </c>
      <c r="P134" s="58" t="str">
        <f>IF(AND(N($L134)&gt;0,N($O134)&gt;0),ROUND($L134*$O134/10000,0),"")</f>
        <v/>
      </c>
      <c r="Q134" s="49" t="n"/>
      <c r="R134" s="62" t="str">
        <f>IF(AND(N($L134)&gt;0,N($Q134)&gt;0),ROUND($L134*$Q134,1),"")</f>
        <v/>
      </c>
      <c r="S134" s="48" t="str">
        <f>IF($D134="","",ML_RESP)</f>
        <v/>
      </c>
      <c r="T134" s="47" t="str">
        <f>IF($D134="","",ML_FICHA)</f>
        <v/>
      </c>
      <c r="U134" s="47" t="n"/>
      <c r="V134" s="48" t="n"/>
      <c r="W134" s="63" t="n"/>
      <c r="X134" s="59" t="n"/>
      <c r="Y134" s="59" t="n"/>
      <c r="Z134" s="47" t="n"/>
      <c r="AA134" s="47" t="n"/>
    </row>
    <row r="135">
      <c r="A135" s="42" t="inlineStr">
        <is>
          <t>C-131</t>
        </is>
      </c>
      <c r="B135" s="41" t="str">
        <f>IF($D135="","",ML_N)</f>
        <v/>
      </c>
      <c r="C135" s="42" t="str">
        <f>IF($D135="","",ML_NOMBRE)</f>
        <v/>
      </c>
      <c r="D135" s="43" t="n"/>
      <c r="E135" s="45" t="n"/>
      <c r="F135" s="43" t="n"/>
      <c r="G135" s="43" t="n"/>
      <c r="H135" s="52" t="n"/>
      <c r="I135" s="52" t="n"/>
      <c r="J135" s="43" t="n"/>
      <c r="K135" s="53" t="str">
        <f>IF(AND(ISNUMBER($H135),ISNUMBER($I135)),$I135-$H135+1,"")</f>
        <v/>
      </c>
      <c r="L135" s="51" t="n"/>
      <c r="M135" s="54" t="n"/>
      <c r="N135" s="54" t="n"/>
      <c r="O135" s="41" t="str">
        <f>IF(AND(N($M135)&gt;0,N($N135)&gt;0),ROUND(10000/($M135*$N135),0),"")</f>
        <v/>
      </c>
      <c r="P135" s="41" t="str">
        <f>IF(AND(N($L135)&gt;0,N($O135)&gt;0),ROUND($L135*$O135/10000,0),"")</f>
        <v/>
      </c>
      <c r="Q135" s="51" t="n"/>
      <c r="R135" s="55" t="str">
        <f>IF(AND(N($L135)&gt;0,N($Q135)&gt;0),ROUND($L135*$Q135,1),"")</f>
        <v/>
      </c>
      <c r="S135" s="43" t="str">
        <f>IF($D135="","",ML_RESP)</f>
        <v/>
      </c>
      <c r="T135" s="45" t="str">
        <f>IF($D135="","",ML_FICHA)</f>
        <v/>
      </c>
      <c r="U135" s="45" t="n"/>
      <c r="V135" s="43" t="n"/>
      <c r="W135" s="56" t="n"/>
      <c r="X135" s="52" t="n"/>
      <c r="Y135" s="52" t="n"/>
      <c r="Z135" s="45" t="n"/>
      <c r="AA135" s="45" t="n"/>
    </row>
    <row r="136">
      <c r="A136" s="57" t="inlineStr">
        <is>
          <t>C-132</t>
        </is>
      </c>
      <c r="B136" s="58" t="str">
        <f>IF($D136="","",ML_N)</f>
        <v/>
      </c>
      <c r="C136" s="57" t="str">
        <f>IF($D136="","",ML_NOMBRE)</f>
        <v/>
      </c>
      <c r="D136" s="48" t="n"/>
      <c r="E136" s="47" t="n"/>
      <c r="F136" s="48" t="n"/>
      <c r="G136" s="48" t="n"/>
      <c r="H136" s="59" t="n"/>
      <c r="I136" s="59" t="n"/>
      <c r="J136" s="48" t="n"/>
      <c r="K136" s="60" t="str">
        <f>IF(AND(ISNUMBER($H136),ISNUMBER($I136)),$I136-$H136+1,"")</f>
        <v/>
      </c>
      <c r="L136" s="49" t="n"/>
      <c r="M136" s="61" t="n"/>
      <c r="N136" s="61" t="n"/>
      <c r="O136" s="58" t="str">
        <f>IF(AND(N($M136)&gt;0,N($N136)&gt;0),ROUND(10000/($M136*$N136),0),"")</f>
        <v/>
      </c>
      <c r="P136" s="58" t="str">
        <f>IF(AND(N($L136)&gt;0,N($O136)&gt;0),ROUND($L136*$O136/10000,0),"")</f>
        <v/>
      </c>
      <c r="Q136" s="49" t="n"/>
      <c r="R136" s="62" t="str">
        <f>IF(AND(N($L136)&gt;0,N($Q136)&gt;0),ROUND($L136*$Q136,1),"")</f>
        <v/>
      </c>
      <c r="S136" s="48" t="str">
        <f>IF($D136="","",ML_RESP)</f>
        <v/>
      </c>
      <c r="T136" s="47" t="str">
        <f>IF($D136="","",ML_FICHA)</f>
        <v/>
      </c>
      <c r="U136" s="47" t="n"/>
      <c r="V136" s="48" t="n"/>
      <c r="W136" s="63" t="n"/>
      <c r="X136" s="59" t="n"/>
      <c r="Y136" s="59" t="n"/>
      <c r="Z136" s="47" t="n"/>
      <c r="AA136" s="47" t="n"/>
    </row>
    <row r="137">
      <c r="A137" s="42" t="inlineStr">
        <is>
          <t>C-133</t>
        </is>
      </c>
      <c r="B137" s="41" t="str">
        <f>IF($D137="","",ML_N)</f>
        <v/>
      </c>
      <c r="C137" s="42" t="str">
        <f>IF($D137="","",ML_NOMBRE)</f>
        <v/>
      </c>
      <c r="D137" s="43" t="n"/>
      <c r="E137" s="45" t="n"/>
      <c r="F137" s="43" t="n"/>
      <c r="G137" s="43" t="n"/>
      <c r="H137" s="52" t="n"/>
      <c r="I137" s="52" t="n"/>
      <c r="J137" s="43" t="n"/>
      <c r="K137" s="53" t="str">
        <f>IF(AND(ISNUMBER($H137),ISNUMBER($I137)),$I137-$H137+1,"")</f>
        <v/>
      </c>
      <c r="L137" s="51" t="n"/>
      <c r="M137" s="54" t="n"/>
      <c r="N137" s="54" t="n"/>
      <c r="O137" s="41" t="str">
        <f>IF(AND(N($M137)&gt;0,N($N137)&gt;0),ROUND(10000/($M137*$N137),0),"")</f>
        <v/>
      </c>
      <c r="P137" s="41" t="str">
        <f>IF(AND(N($L137)&gt;0,N($O137)&gt;0),ROUND($L137*$O137/10000,0),"")</f>
        <v/>
      </c>
      <c r="Q137" s="51" t="n"/>
      <c r="R137" s="55" t="str">
        <f>IF(AND(N($L137)&gt;0,N($Q137)&gt;0),ROUND($L137*$Q137,1),"")</f>
        <v/>
      </c>
      <c r="S137" s="43" t="str">
        <f>IF($D137="","",ML_RESP)</f>
        <v/>
      </c>
      <c r="T137" s="45" t="str">
        <f>IF($D137="","",ML_FICHA)</f>
        <v/>
      </c>
      <c r="U137" s="45" t="n"/>
      <c r="V137" s="43" t="n"/>
      <c r="W137" s="56" t="n"/>
      <c r="X137" s="52" t="n"/>
      <c r="Y137" s="52" t="n"/>
      <c r="Z137" s="45" t="n"/>
      <c r="AA137" s="45" t="n"/>
    </row>
    <row r="138">
      <c r="A138" s="57" t="inlineStr">
        <is>
          <t>C-134</t>
        </is>
      </c>
      <c r="B138" s="58" t="str">
        <f>IF($D138="","",ML_N)</f>
        <v/>
      </c>
      <c r="C138" s="57" t="str">
        <f>IF($D138="","",ML_NOMBRE)</f>
        <v/>
      </c>
      <c r="D138" s="48" t="n"/>
      <c r="E138" s="47" t="n"/>
      <c r="F138" s="48" t="n"/>
      <c r="G138" s="48" t="n"/>
      <c r="H138" s="59" t="n"/>
      <c r="I138" s="59" t="n"/>
      <c r="J138" s="48" t="n"/>
      <c r="K138" s="60" t="str">
        <f>IF(AND(ISNUMBER($H138),ISNUMBER($I138)),$I138-$H138+1,"")</f>
        <v/>
      </c>
      <c r="L138" s="49" t="n"/>
      <c r="M138" s="61" t="n"/>
      <c r="N138" s="61" t="n"/>
      <c r="O138" s="58" t="str">
        <f>IF(AND(N($M138)&gt;0,N($N138)&gt;0),ROUND(10000/($M138*$N138),0),"")</f>
        <v/>
      </c>
      <c r="P138" s="58" t="str">
        <f>IF(AND(N($L138)&gt;0,N($O138)&gt;0),ROUND($L138*$O138/10000,0),"")</f>
        <v/>
      </c>
      <c r="Q138" s="49" t="n"/>
      <c r="R138" s="62" t="str">
        <f>IF(AND(N($L138)&gt;0,N($Q138)&gt;0),ROUND($L138*$Q138,1),"")</f>
        <v/>
      </c>
      <c r="S138" s="48" t="str">
        <f>IF($D138="","",ML_RESP)</f>
        <v/>
      </c>
      <c r="T138" s="47" t="str">
        <f>IF($D138="","",ML_FICHA)</f>
        <v/>
      </c>
      <c r="U138" s="47" t="n"/>
      <c r="V138" s="48" t="n"/>
      <c r="W138" s="63" t="n"/>
      <c r="X138" s="59" t="n"/>
      <c r="Y138" s="59" t="n"/>
      <c r="Z138" s="47" t="n"/>
      <c r="AA138" s="47" t="n"/>
    </row>
    <row r="139">
      <c r="A139" s="42" t="inlineStr">
        <is>
          <t>C-135</t>
        </is>
      </c>
      <c r="B139" s="41" t="str">
        <f>IF($D139="","",ML_N)</f>
        <v/>
      </c>
      <c r="C139" s="42" t="str">
        <f>IF($D139="","",ML_NOMBRE)</f>
        <v/>
      </c>
      <c r="D139" s="43" t="n"/>
      <c r="E139" s="45" t="n"/>
      <c r="F139" s="43" t="n"/>
      <c r="G139" s="43" t="n"/>
      <c r="H139" s="52" t="n"/>
      <c r="I139" s="52" t="n"/>
      <c r="J139" s="43" t="n"/>
      <c r="K139" s="53" t="str">
        <f>IF(AND(ISNUMBER($H139),ISNUMBER($I139)),$I139-$H139+1,"")</f>
        <v/>
      </c>
      <c r="L139" s="51" t="n"/>
      <c r="M139" s="54" t="n"/>
      <c r="N139" s="54" t="n"/>
      <c r="O139" s="41" t="str">
        <f>IF(AND(N($M139)&gt;0,N($N139)&gt;0),ROUND(10000/($M139*$N139),0),"")</f>
        <v/>
      </c>
      <c r="P139" s="41" t="str">
        <f>IF(AND(N($L139)&gt;0,N($O139)&gt;0),ROUND($L139*$O139/10000,0),"")</f>
        <v/>
      </c>
      <c r="Q139" s="51" t="n"/>
      <c r="R139" s="55" t="str">
        <f>IF(AND(N($L139)&gt;0,N($Q139)&gt;0),ROUND($L139*$Q139,1),"")</f>
        <v/>
      </c>
      <c r="S139" s="43" t="str">
        <f>IF($D139="","",ML_RESP)</f>
        <v/>
      </c>
      <c r="T139" s="45" t="str">
        <f>IF($D139="","",ML_FICHA)</f>
        <v/>
      </c>
      <c r="U139" s="45" t="n"/>
      <c r="V139" s="43" t="n"/>
      <c r="W139" s="56" t="n"/>
      <c r="X139" s="52" t="n"/>
      <c r="Y139" s="52" t="n"/>
      <c r="Z139" s="45" t="n"/>
      <c r="AA139" s="45" t="n"/>
    </row>
    <row r="140">
      <c r="A140" s="57" t="inlineStr">
        <is>
          <t>C-136</t>
        </is>
      </c>
      <c r="B140" s="58" t="str">
        <f>IF($D140="","",ML_N)</f>
        <v/>
      </c>
      <c r="C140" s="57" t="str">
        <f>IF($D140="","",ML_NOMBRE)</f>
        <v/>
      </c>
      <c r="D140" s="48" t="n"/>
      <c r="E140" s="47" t="n"/>
      <c r="F140" s="48" t="n"/>
      <c r="G140" s="48" t="n"/>
      <c r="H140" s="59" t="n"/>
      <c r="I140" s="59" t="n"/>
      <c r="J140" s="48" t="n"/>
      <c r="K140" s="60" t="str">
        <f>IF(AND(ISNUMBER($H140),ISNUMBER($I140)),$I140-$H140+1,"")</f>
        <v/>
      </c>
      <c r="L140" s="49" t="n"/>
      <c r="M140" s="61" t="n"/>
      <c r="N140" s="61" t="n"/>
      <c r="O140" s="58" t="str">
        <f>IF(AND(N($M140)&gt;0,N($N140)&gt;0),ROUND(10000/($M140*$N140),0),"")</f>
        <v/>
      </c>
      <c r="P140" s="58" t="str">
        <f>IF(AND(N($L140)&gt;0,N($O140)&gt;0),ROUND($L140*$O140/10000,0),"")</f>
        <v/>
      </c>
      <c r="Q140" s="49" t="n"/>
      <c r="R140" s="62" t="str">
        <f>IF(AND(N($L140)&gt;0,N($Q140)&gt;0),ROUND($L140*$Q140,1),"")</f>
        <v/>
      </c>
      <c r="S140" s="48" t="str">
        <f>IF($D140="","",ML_RESP)</f>
        <v/>
      </c>
      <c r="T140" s="47" t="str">
        <f>IF($D140="","",ML_FICHA)</f>
        <v/>
      </c>
      <c r="U140" s="47" t="n"/>
      <c r="V140" s="48" t="n"/>
      <c r="W140" s="63" t="n"/>
      <c r="X140" s="59" t="n"/>
      <c r="Y140" s="59" t="n"/>
      <c r="Z140" s="47" t="n"/>
      <c r="AA140" s="47" t="n"/>
    </row>
    <row r="141">
      <c r="A141" s="42" t="inlineStr">
        <is>
          <t>C-137</t>
        </is>
      </c>
      <c r="B141" s="41" t="str">
        <f>IF($D141="","",ML_N)</f>
        <v/>
      </c>
      <c r="C141" s="42" t="str">
        <f>IF($D141="","",ML_NOMBRE)</f>
        <v/>
      </c>
      <c r="D141" s="43" t="n"/>
      <c r="E141" s="45" t="n"/>
      <c r="F141" s="43" t="n"/>
      <c r="G141" s="43" t="n"/>
      <c r="H141" s="52" t="n"/>
      <c r="I141" s="52" t="n"/>
      <c r="J141" s="43" t="n"/>
      <c r="K141" s="53" t="str">
        <f>IF(AND(ISNUMBER($H141),ISNUMBER($I141)),$I141-$H141+1,"")</f>
        <v/>
      </c>
      <c r="L141" s="51" t="n"/>
      <c r="M141" s="54" t="n"/>
      <c r="N141" s="54" t="n"/>
      <c r="O141" s="41" t="str">
        <f>IF(AND(N($M141)&gt;0,N($N141)&gt;0),ROUND(10000/($M141*$N141),0),"")</f>
        <v/>
      </c>
      <c r="P141" s="41" t="str">
        <f>IF(AND(N($L141)&gt;0,N($O141)&gt;0),ROUND($L141*$O141/10000,0),"")</f>
        <v/>
      </c>
      <c r="Q141" s="51" t="n"/>
      <c r="R141" s="55" t="str">
        <f>IF(AND(N($L141)&gt;0,N($Q141)&gt;0),ROUND($L141*$Q141,1),"")</f>
        <v/>
      </c>
      <c r="S141" s="43" t="str">
        <f>IF($D141="","",ML_RESP)</f>
        <v/>
      </c>
      <c r="T141" s="45" t="str">
        <f>IF($D141="","",ML_FICHA)</f>
        <v/>
      </c>
      <c r="U141" s="45" t="n"/>
      <c r="V141" s="43" t="n"/>
      <c r="W141" s="56" t="n"/>
      <c r="X141" s="52" t="n"/>
      <c r="Y141" s="52" t="n"/>
      <c r="Z141" s="45" t="n"/>
      <c r="AA141" s="45" t="n"/>
    </row>
    <row r="142">
      <c r="A142" s="57" t="inlineStr">
        <is>
          <t>C-138</t>
        </is>
      </c>
      <c r="B142" s="58" t="str">
        <f>IF($D142="","",ML_N)</f>
        <v/>
      </c>
      <c r="C142" s="57" t="str">
        <f>IF($D142="","",ML_NOMBRE)</f>
        <v/>
      </c>
      <c r="D142" s="48" t="n"/>
      <c r="E142" s="47" t="n"/>
      <c r="F142" s="48" t="n"/>
      <c r="G142" s="48" t="n"/>
      <c r="H142" s="59" t="n"/>
      <c r="I142" s="59" t="n"/>
      <c r="J142" s="48" t="n"/>
      <c r="K142" s="60" t="str">
        <f>IF(AND(ISNUMBER($H142),ISNUMBER($I142)),$I142-$H142+1,"")</f>
        <v/>
      </c>
      <c r="L142" s="49" t="n"/>
      <c r="M142" s="61" t="n"/>
      <c r="N142" s="61" t="n"/>
      <c r="O142" s="58" t="str">
        <f>IF(AND(N($M142)&gt;0,N($N142)&gt;0),ROUND(10000/($M142*$N142),0),"")</f>
        <v/>
      </c>
      <c r="P142" s="58" t="str">
        <f>IF(AND(N($L142)&gt;0,N($O142)&gt;0),ROUND($L142*$O142/10000,0),"")</f>
        <v/>
      </c>
      <c r="Q142" s="49" t="n"/>
      <c r="R142" s="62" t="str">
        <f>IF(AND(N($L142)&gt;0,N($Q142)&gt;0),ROUND($L142*$Q142,1),"")</f>
        <v/>
      </c>
      <c r="S142" s="48" t="str">
        <f>IF($D142="","",ML_RESP)</f>
        <v/>
      </c>
      <c r="T142" s="47" t="str">
        <f>IF($D142="","",ML_FICHA)</f>
        <v/>
      </c>
      <c r="U142" s="47" t="n"/>
      <c r="V142" s="48" t="n"/>
      <c r="W142" s="63" t="n"/>
      <c r="X142" s="59" t="n"/>
      <c r="Y142" s="59" t="n"/>
      <c r="Z142" s="47" t="n"/>
      <c r="AA142" s="47" t="n"/>
    </row>
    <row r="143">
      <c r="A143" s="42" t="inlineStr">
        <is>
          <t>C-139</t>
        </is>
      </c>
      <c r="B143" s="41" t="str">
        <f>IF($D143="","",ML_N)</f>
        <v/>
      </c>
      <c r="C143" s="42" t="str">
        <f>IF($D143="","",ML_NOMBRE)</f>
        <v/>
      </c>
      <c r="D143" s="43" t="n"/>
      <c r="E143" s="45" t="n"/>
      <c r="F143" s="43" t="n"/>
      <c r="G143" s="43" t="n"/>
      <c r="H143" s="52" t="n"/>
      <c r="I143" s="52" t="n"/>
      <c r="J143" s="43" t="n"/>
      <c r="K143" s="53" t="str">
        <f>IF(AND(ISNUMBER($H143),ISNUMBER($I143)),$I143-$H143+1,"")</f>
        <v/>
      </c>
      <c r="L143" s="51" t="n"/>
      <c r="M143" s="54" t="n"/>
      <c r="N143" s="54" t="n"/>
      <c r="O143" s="41" t="str">
        <f>IF(AND(N($M143)&gt;0,N($N143)&gt;0),ROUND(10000/($M143*$N143),0),"")</f>
        <v/>
      </c>
      <c r="P143" s="41" t="str">
        <f>IF(AND(N($L143)&gt;0,N($O143)&gt;0),ROUND($L143*$O143/10000,0),"")</f>
        <v/>
      </c>
      <c r="Q143" s="51" t="n"/>
      <c r="R143" s="55" t="str">
        <f>IF(AND(N($L143)&gt;0,N($Q143)&gt;0),ROUND($L143*$Q143,1),"")</f>
        <v/>
      </c>
      <c r="S143" s="43" t="str">
        <f>IF($D143="","",ML_RESP)</f>
        <v/>
      </c>
      <c r="T143" s="45" t="str">
        <f>IF($D143="","",ML_FICHA)</f>
        <v/>
      </c>
      <c r="U143" s="45" t="n"/>
      <c r="V143" s="43" t="n"/>
      <c r="W143" s="56" t="n"/>
      <c r="X143" s="52" t="n"/>
      <c r="Y143" s="52" t="n"/>
      <c r="Z143" s="45" t="n"/>
      <c r="AA143" s="45" t="n"/>
    </row>
    <row r="144">
      <c r="A144" s="57" t="inlineStr">
        <is>
          <t>C-140</t>
        </is>
      </c>
      <c r="B144" s="58" t="str">
        <f>IF($D144="","",ML_N)</f>
        <v/>
      </c>
      <c r="C144" s="57" t="str">
        <f>IF($D144="","",ML_NOMBRE)</f>
        <v/>
      </c>
      <c r="D144" s="48" t="n"/>
      <c r="E144" s="47" t="n"/>
      <c r="F144" s="48" t="n"/>
      <c r="G144" s="48" t="n"/>
      <c r="H144" s="59" t="n"/>
      <c r="I144" s="59" t="n"/>
      <c r="J144" s="48" t="n"/>
      <c r="K144" s="60" t="str">
        <f>IF(AND(ISNUMBER($H144),ISNUMBER($I144)),$I144-$H144+1,"")</f>
        <v/>
      </c>
      <c r="L144" s="49" t="n"/>
      <c r="M144" s="61" t="n"/>
      <c r="N144" s="61" t="n"/>
      <c r="O144" s="58" t="str">
        <f>IF(AND(N($M144)&gt;0,N($N144)&gt;0),ROUND(10000/($M144*$N144),0),"")</f>
        <v/>
      </c>
      <c r="P144" s="58" t="str">
        <f>IF(AND(N($L144)&gt;0,N($O144)&gt;0),ROUND($L144*$O144/10000,0),"")</f>
        <v/>
      </c>
      <c r="Q144" s="49" t="n"/>
      <c r="R144" s="62" t="str">
        <f>IF(AND(N($L144)&gt;0,N($Q144)&gt;0),ROUND($L144*$Q144,1),"")</f>
        <v/>
      </c>
      <c r="S144" s="48" t="str">
        <f>IF($D144="","",ML_RESP)</f>
        <v/>
      </c>
      <c r="T144" s="47" t="str">
        <f>IF($D144="","",ML_FICHA)</f>
        <v/>
      </c>
      <c r="U144" s="47" t="n"/>
      <c r="V144" s="48" t="n"/>
      <c r="W144" s="63" t="n"/>
      <c r="X144" s="59" t="n"/>
      <c r="Y144" s="59" t="n"/>
      <c r="Z144" s="47" t="n"/>
      <c r="AA144" s="47" t="n"/>
    </row>
    <row r="145">
      <c r="A145" s="42" t="inlineStr">
        <is>
          <t>C-141</t>
        </is>
      </c>
      <c r="B145" s="41" t="str">
        <f>IF($D145="","",ML_N)</f>
        <v/>
      </c>
      <c r="C145" s="42" t="str">
        <f>IF($D145="","",ML_NOMBRE)</f>
        <v/>
      </c>
      <c r="D145" s="43" t="n"/>
      <c r="E145" s="45" t="n"/>
      <c r="F145" s="43" t="n"/>
      <c r="G145" s="43" t="n"/>
      <c r="H145" s="52" t="n"/>
      <c r="I145" s="52" t="n"/>
      <c r="J145" s="43" t="n"/>
      <c r="K145" s="53" t="str">
        <f>IF(AND(ISNUMBER($H145),ISNUMBER($I145)),$I145-$H145+1,"")</f>
        <v/>
      </c>
      <c r="L145" s="51" t="n"/>
      <c r="M145" s="54" t="n"/>
      <c r="N145" s="54" t="n"/>
      <c r="O145" s="41" t="str">
        <f>IF(AND(N($M145)&gt;0,N($N145)&gt;0),ROUND(10000/($M145*$N145),0),"")</f>
        <v/>
      </c>
      <c r="P145" s="41" t="str">
        <f>IF(AND(N($L145)&gt;0,N($O145)&gt;0),ROUND($L145*$O145/10000,0),"")</f>
        <v/>
      </c>
      <c r="Q145" s="51" t="n"/>
      <c r="R145" s="55" t="str">
        <f>IF(AND(N($L145)&gt;0,N($Q145)&gt;0),ROUND($L145*$Q145,1),"")</f>
        <v/>
      </c>
      <c r="S145" s="43" t="str">
        <f>IF($D145="","",ML_RESP)</f>
        <v/>
      </c>
      <c r="T145" s="45" t="str">
        <f>IF($D145="","",ML_FICHA)</f>
        <v/>
      </c>
      <c r="U145" s="45" t="n"/>
      <c r="V145" s="43" t="n"/>
      <c r="W145" s="56" t="n"/>
      <c r="X145" s="52" t="n"/>
      <c r="Y145" s="52" t="n"/>
      <c r="Z145" s="45" t="n"/>
      <c r="AA145" s="45" t="n"/>
    </row>
    <row r="146">
      <c r="A146" s="57" t="inlineStr">
        <is>
          <t>C-142</t>
        </is>
      </c>
      <c r="B146" s="58" t="str">
        <f>IF($D146="","",ML_N)</f>
        <v/>
      </c>
      <c r="C146" s="57" t="str">
        <f>IF($D146="","",ML_NOMBRE)</f>
        <v/>
      </c>
      <c r="D146" s="48" t="n"/>
      <c r="E146" s="47" t="n"/>
      <c r="F146" s="48" t="n"/>
      <c r="G146" s="48" t="n"/>
      <c r="H146" s="59" t="n"/>
      <c r="I146" s="59" t="n"/>
      <c r="J146" s="48" t="n"/>
      <c r="K146" s="60" t="str">
        <f>IF(AND(ISNUMBER($H146),ISNUMBER($I146)),$I146-$H146+1,"")</f>
        <v/>
      </c>
      <c r="L146" s="49" t="n"/>
      <c r="M146" s="61" t="n"/>
      <c r="N146" s="61" t="n"/>
      <c r="O146" s="58" t="str">
        <f>IF(AND(N($M146)&gt;0,N($N146)&gt;0),ROUND(10000/($M146*$N146),0),"")</f>
        <v/>
      </c>
      <c r="P146" s="58" t="str">
        <f>IF(AND(N($L146)&gt;0,N($O146)&gt;0),ROUND($L146*$O146/10000,0),"")</f>
        <v/>
      </c>
      <c r="Q146" s="49" t="n"/>
      <c r="R146" s="62" t="str">
        <f>IF(AND(N($L146)&gt;0,N($Q146)&gt;0),ROUND($L146*$Q146,1),"")</f>
        <v/>
      </c>
      <c r="S146" s="48" t="str">
        <f>IF($D146="","",ML_RESP)</f>
        <v/>
      </c>
      <c r="T146" s="47" t="str">
        <f>IF($D146="","",ML_FICHA)</f>
        <v/>
      </c>
      <c r="U146" s="47" t="n"/>
      <c r="V146" s="48" t="n"/>
      <c r="W146" s="63" t="n"/>
      <c r="X146" s="59" t="n"/>
      <c r="Y146" s="59" t="n"/>
      <c r="Z146" s="47" t="n"/>
      <c r="AA146" s="47" t="n"/>
    </row>
    <row r="147">
      <c r="A147" s="42" t="inlineStr">
        <is>
          <t>C-143</t>
        </is>
      </c>
      <c r="B147" s="41" t="str">
        <f>IF($D147="","",ML_N)</f>
        <v/>
      </c>
      <c r="C147" s="42" t="str">
        <f>IF($D147="","",ML_NOMBRE)</f>
        <v/>
      </c>
      <c r="D147" s="43" t="n"/>
      <c r="E147" s="45" t="n"/>
      <c r="F147" s="43" t="n"/>
      <c r="G147" s="43" t="n"/>
      <c r="H147" s="52" t="n"/>
      <c r="I147" s="52" t="n"/>
      <c r="J147" s="43" t="n"/>
      <c r="K147" s="53" t="str">
        <f>IF(AND(ISNUMBER($H147),ISNUMBER($I147)),$I147-$H147+1,"")</f>
        <v/>
      </c>
      <c r="L147" s="51" t="n"/>
      <c r="M147" s="54" t="n"/>
      <c r="N147" s="54" t="n"/>
      <c r="O147" s="41" t="str">
        <f>IF(AND(N($M147)&gt;0,N($N147)&gt;0),ROUND(10000/($M147*$N147),0),"")</f>
        <v/>
      </c>
      <c r="P147" s="41" t="str">
        <f>IF(AND(N($L147)&gt;0,N($O147)&gt;0),ROUND($L147*$O147/10000,0),"")</f>
        <v/>
      </c>
      <c r="Q147" s="51" t="n"/>
      <c r="R147" s="55" t="str">
        <f>IF(AND(N($L147)&gt;0,N($Q147)&gt;0),ROUND($L147*$Q147,1),"")</f>
        <v/>
      </c>
      <c r="S147" s="43" t="str">
        <f>IF($D147="","",ML_RESP)</f>
        <v/>
      </c>
      <c r="T147" s="45" t="str">
        <f>IF($D147="","",ML_FICHA)</f>
        <v/>
      </c>
      <c r="U147" s="45" t="n"/>
      <c r="V147" s="43" t="n"/>
      <c r="W147" s="56" t="n"/>
      <c r="X147" s="52" t="n"/>
      <c r="Y147" s="52" t="n"/>
      <c r="Z147" s="45" t="n"/>
      <c r="AA147" s="45" t="n"/>
    </row>
    <row r="148">
      <c r="A148" s="57" t="inlineStr">
        <is>
          <t>C-144</t>
        </is>
      </c>
      <c r="B148" s="58" t="str">
        <f>IF($D148="","",ML_N)</f>
        <v/>
      </c>
      <c r="C148" s="57" t="str">
        <f>IF($D148="","",ML_NOMBRE)</f>
        <v/>
      </c>
      <c r="D148" s="48" t="n"/>
      <c r="E148" s="47" t="n"/>
      <c r="F148" s="48" t="n"/>
      <c r="G148" s="48" t="n"/>
      <c r="H148" s="59" t="n"/>
      <c r="I148" s="59" t="n"/>
      <c r="J148" s="48" t="n"/>
      <c r="K148" s="60" t="str">
        <f>IF(AND(ISNUMBER($H148),ISNUMBER($I148)),$I148-$H148+1,"")</f>
        <v/>
      </c>
      <c r="L148" s="49" t="n"/>
      <c r="M148" s="61" t="n"/>
      <c r="N148" s="61" t="n"/>
      <c r="O148" s="58" t="str">
        <f>IF(AND(N($M148)&gt;0,N($N148)&gt;0),ROUND(10000/($M148*$N148),0),"")</f>
        <v/>
      </c>
      <c r="P148" s="58" t="str">
        <f>IF(AND(N($L148)&gt;0,N($O148)&gt;0),ROUND($L148*$O148/10000,0),"")</f>
        <v/>
      </c>
      <c r="Q148" s="49" t="n"/>
      <c r="R148" s="62" t="str">
        <f>IF(AND(N($L148)&gt;0,N($Q148)&gt;0),ROUND($L148*$Q148,1),"")</f>
        <v/>
      </c>
      <c r="S148" s="48" t="str">
        <f>IF($D148="","",ML_RESP)</f>
        <v/>
      </c>
      <c r="T148" s="47" t="str">
        <f>IF($D148="","",ML_FICHA)</f>
        <v/>
      </c>
      <c r="U148" s="47" t="n"/>
      <c r="V148" s="48" t="n"/>
      <c r="W148" s="63" t="n"/>
      <c r="X148" s="59" t="n"/>
      <c r="Y148" s="59" t="n"/>
      <c r="Z148" s="47" t="n"/>
      <c r="AA148" s="47" t="n"/>
    </row>
    <row r="149">
      <c r="A149" s="42" t="inlineStr">
        <is>
          <t>C-145</t>
        </is>
      </c>
      <c r="B149" s="41" t="str">
        <f>IF($D149="","",ML_N)</f>
        <v/>
      </c>
      <c r="C149" s="42" t="str">
        <f>IF($D149="","",ML_NOMBRE)</f>
        <v/>
      </c>
      <c r="D149" s="43" t="n"/>
      <c r="E149" s="45" t="n"/>
      <c r="F149" s="43" t="n"/>
      <c r="G149" s="43" t="n"/>
      <c r="H149" s="52" t="n"/>
      <c r="I149" s="52" t="n"/>
      <c r="J149" s="43" t="n"/>
      <c r="K149" s="53" t="str">
        <f>IF(AND(ISNUMBER($H149),ISNUMBER($I149)),$I149-$H149+1,"")</f>
        <v/>
      </c>
      <c r="L149" s="51" t="n"/>
      <c r="M149" s="54" t="n"/>
      <c r="N149" s="54" t="n"/>
      <c r="O149" s="41" t="str">
        <f>IF(AND(N($M149)&gt;0,N($N149)&gt;0),ROUND(10000/($M149*$N149),0),"")</f>
        <v/>
      </c>
      <c r="P149" s="41" t="str">
        <f>IF(AND(N($L149)&gt;0,N($O149)&gt;0),ROUND($L149*$O149/10000,0),"")</f>
        <v/>
      </c>
      <c r="Q149" s="51" t="n"/>
      <c r="R149" s="55" t="str">
        <f>IF(AND(N($L149)&gt;0,N($Q149)&gt;0),ROUND($L149*$Q149,1),"")</f>
        <v/>
      </c>
      <c r="S149" s="43" t="str">
        <f>IF($D149="","",ML_RESP)</f>
        <v/>
      </c>
      <c r="T149" s="45" t="str">
        <f>IF($D149="","",ML_FICHA)</f>
        <v/>
      </c>
      <c r="U149" s="45" t="n"/>
      <c r="V149" s="43" t="n"/>
      <c r="W149" s="56" t="n"/>
      <c r="X149" s="52" t="n"/>
      <c r="Y149" s="52" t="n"/>
      <c r="Z149" s="45" t="n"/>
      <c r="AA149" s="45" t="n"/>
    </row>
    <row r="150">
      <c r="A150" s="57" t="inlineStr">
        <is>
          <t>C-146</t>
        </is>
      </c>
      <c r="B150" s="58" t="str">
        <f>IF($D150="","",ML_N)</f>
        <v/>
      </c>
      <c r="C150" s="57" t="str">
        <f>IF($D150="","",ML_NOMBRE)</f>
        <v/>
      </c>
      <c r="D150" s="48" t="n"/>
      <c r="E150" s="47" t="n"/>
      <c r="F150" s="48" t="n"/>
      <c r="G150" s="48" t="n"/>
      <c r="H150" s="59" t="n"/>
      <c r="I150" s="59" t="n"/>
      <c r="J150" s="48" t="n"/>
      <c r="K150" s="60" t="str">
        <f>IF(AND(ISNUMBER($H150),ISNUMBER($I150)),$I150-$H150+1,"")</f>
        <v/>
      </c>
      <c r="L150" s="49" t="n"/>
      <c r="M150" s="61" t="n"/>
      <c r="N150" s="61" t="n"/>
      <c r="O150" s="58" t="str">
        <f>IF(AND(N($M150)&gt;0,N($N150)&gt;0),ROUND(10000/($M150*$N150),0),"")</f>
        <v/>
      </c>
      <c r="P150" s="58" t="str">
        <f>IF(AND(N($L150)&gt;0,N($O150)&gt;0),ROUND($L150*$O150/10000,0),"")</f>
        <v/>
      </c>
      <c r="Q150" s="49" t="n"/>
      <c r="R150" s="62" t="str">
        <f>IF(AND(N($L150)&gt;0,N($Q150)&gt;0),ROUND($L150*$Q150,1),"")</f>
        <v/>
      </c>
      <c r="S150" s="48" t="str">
        <f>IF($D150="","",ML_RESP)</f>
        <v/>
      </c>
      <c r="T150" s="47" t="str">
        <f>IF($D150="","",ML_FICHA)</f>
        <v/>
      </c>
      <c r="U150" s="47" t="n"/>
      <c r="V150" s="48" t="n"/>
      <c r="W150" s="63" t="n"/>
      <c r="X150" s="59" t="n"/>
      <c r="Y150" s="59" t="n"/>
      <c r="Z150" s="47" t="n"/>
      <c r="AA150" s="47" t="n"/>
    </row>
    <row r="151">
      <c r="A151" s="42" t="inlineStr">
        <is>
          <t>C-147</t>
        </is>
      </c>
      <c r="B151" s="41" t="str">
        <f>IF($D151="","",ML_N)</f>
        <v/>
      </c>
      <c r="C151" s="42" t="str">
        <f>IF($D151="","",ML_NOMBRE)</f>
        <v/>
      </c>
      <c r="D151" s="43" t="n"/>
      <c r="E151" s="45" t="n"/>
      <c r="F151" s="43" t="n"/>
      <c r="G151" s="43" t="n"/>
      <c r="H151" s="52" t="n"/>
      <c r="I151" s="52" t="n"/>
      <c r="J151" s="43" t="n"/>
      <c r="K151" s="53" t="str">
        <f>IF(AND(ISNUMBER($H151),ISNUMBER($I151)),$I151-$H151+1,"")</f>
        <v/>
      </c>
      <c r="L151" s="51" t="n"/>
      <c r="M151" s="54" t="n"/>
      <c r="N151" s="54" t="n"/>
      <c r="O151" s="41" t="str">
        <f>IF(AND(N($M151)&gt;0,N($N151)&gt;0),ROUND(10000/($M151*$N151),0),"")</f>
        <v/>
      </c>
      <c r="P151" s="41" t="str">
        <f>IF(AND(N($L151)&gt;0,N($O151)&gt;0),ROUND($L151*$O151/10000,0),"")</f>
        <v/>
      </c>
      <c r="Q151" s="51" t="n"/>
      <c r="R151" s="55" t="str">
        <f>IF(AND(N($L151)&gt;0,N($Q151)&gt;0),ROUND($L151*$Q151,1),"")</f>
        <v/>
      </c>
      <c r="S151" s="43" t="str">
        <f>IF($D151="","",ML_RESP)</f>
        <v/>
      </c>
      <c r="T151" s="45" t="str">
        <f>IF($D151="","",ML_FICHA)</f>
        <v/>
      </c>
      <c r="U151" s="45" t="n"/>
      <c r="V151" s="43" t="n"/>
      <c r="W151" s="56" t="n"/>
      <c r="X151" s="52" t="n"/>
      <c r="Y151" s="52" t="n"/>
      <c r="Z151" s="45" t="n"/>
      <c r="AA151" s="45" t="n"/>
    </row>
    <row r="152">
      <c r="A152" s="57" t="inlineStr">
        <is>
          <t>C-148</t>
        </is>
      </c>
      <c r="B152" s="58" t="str">
        <f>IF($D152="","",ML_N)</f>
        <v/>
      </c>
      <c r="C152" s="57" t="str">
        <f>IF($D152="","",ML_NOMBRE)</f>
        <v/>
      </c>
      <c r="D152" s="48" t="n"/>
      <c r="E152" s="47" t="n"/>
      <c r="F152" s="48" t="n"/>
      <c r="G152" s="48" t="n"/>
      <c r="H152" s="59" t="n"/>
      <c r="I152" s="59" t="n"/>
      <c r="J152" s="48" t="n"/>
      <c r="K152" s="60" t="str">
        <f>IF(AND(ISNUMBER($H152),ISNUMBER($I152)),$I152-$H152+1,"")</f>
        <v/>
      </c>
      <c r="L152" s="49" t="n"/>
      <c r="M152" s="61" t="n"/>
      <c r="N152" s="61" t="n"/>
      <c r="O152" s="58" t="str">
        <f>IF(AND(N($M152)&gt;0,N($N152)&gt;0),ROUND(10000/($M152*$N152),0),"")</f>
        <v/>
      </c>
      <c r="P152" s="58" t="str">
        <f>IF(AND(N($L152)&gt;0,N($O152)&gt;0),ROUND($L152*$O152/10000,0),"")</f>
        <v/>
      </c>
      <c r="Q152" s="49" t="n"/>
      <c r="R152" s="62" t="str">
        <f>IF(AND(N($L152)&gt;0,N($Q152)&gt;0),ROUND($L152*$Q152,1),"")</f>
        <v/>
      </c>
      <c r="S152" s="48" t="str">
        <f>IF($D152="","",ML_RESP)</f>
        <v/>
      </c>
      <c r="T152" s="47" t="str">
        <f>IF($D152="","",ML_FICHA)</f>
        <v/>
      </c>
      <c r="U152" s="47" t="n"/>
      <c r="V152" s="48" t="n"/>
      <c r="W152" s="63" t="n"/>
      <c r="X152" s="59" t="n"/>
      <c r="Y152" s="59" t="n"/>
      <c r="Z152" s="47" t="n"/>
      <c r="AA152" s="47" t="n"/>
    </row>
    <row r="153">
      <c r="A153" s="42" t="inlineStr">
        <is>
          <t>C-149</t>
        </is>
      </c>
      <c r="B153" s="41" t="str">
        <f>IF($D153="","",ML_N)</f>
        <v/>
      </c>
      <c r="C153" s="42" t="str">
        <f>IF($D153="","",ML_NOMBRE)</f>
        <v/>
      </c>
      <c r="D153" s="43" t="n"/>
      <c r="E153" s="45" t="n"/>
      <c r="F153" s="43" t="n"/>
      <c r="G153" s="43" t="n"/>
      <c r="H153" s="52" t="n"/>
      <c r="I153" s="52" t="n"/>
      <c r="J153" s="43" t="n"/>
      <c r="K153" s="53" t="str">
        <f>IF(AND(ISNUMBER($H153),ISNUMBER($I153)),$I153-$H153+1,"")</f>
        <v/>
      </c>
      <c r="L153" s="51" t="n"/>
      <c r="M153" s="54" t="n"/>
      <c r="N153" s="54" t="n"/>
      <c r="O153" s="41" t="str">
        <f>IF(AND(N($M153)&gt;0,N($N153)&gt;0),ROUND(10000/($M153*$N153),0),"")</f>
        <v/>
      </c>
      <c r="P153" s="41" t="str">
        <f>IF(AND(N($L153)&gt;0,N($O153)&gt;0),ROUND($L153*$O153/10000,0),"")</f>
        <v/>
      </c>
      <c r="Q153" s="51" t="n"/>
      <c r="R153" s="55" t="str">
        <f>IF(AND(N($L153)&gt;0,N($Q153)&gt;0),ROUND($L153*$Q153,1),"")</f>
        <v/>
      </c>
      <c r="S153" s="43" t="str">
        <f>IF($D153="","",ML_RESP)</f>
        <v/>
      </c>
      <c r="T153" s="45" t="str">
        <f>IF($D153="","",ML_FICHA)</f>
        <v/>
      </c>
      <c r="U153" s="45" t="n"/>
      <c r="V153" s="43" t="n"/>
      <c r="W153" s="56" t="n"/>
      <c r="X153" s="52" t="n"/>
      <c r="Y153" s="52" t="n"/>
      <c r="Z153" s="45" t="n"/>
      <c r="AA153" s="45" t="n"/>
    </row>
    <row r="154">
      <c r="A154" s="57" t="inlineStr">
        <is>
          <t>C-150</t>
        </is>
      </c>
      <c r="B154" s="58" t="str">
        <f>IF($D154="","",ML_N)</f>
        <v/>
      </c>
      <c r="C154" s="57" t="str">
        <f>IF($D154="","",ML_NOMBRE)</f>
        <v/>
      </c>
      <c r="D154" s="48" t="n"/>
      <c r="E154" s="47" t="n"/>
      <c r="F154" s="48" t="n"/>
      <c r="G154" s="48" t="n"/>
      <c r="H154" s="59" t="n"/>
      <c r="I154" s="59" t="n"/>
      <c r="J154" s="48" t="n"/>
      <c r="K154" s="60" t="str">
        <f>IF(AND(ISNUMBER($H154),ISNUMBER($I154)),$I154-$H154+1,"")</f>
        <v/>
      </c>
      <c r="L154" s="49" t="n"/>
      <c r="M154" s="61" t="n"/>
      <c r="N154" s="61" t="n"/>
      <c r="O154" s="58" t="str">
        <f>IF(AND(N($M154)&gt;0,N($N154)&gt;0),ROUND(10000/($M154*$N154),0),"")</f>
        <v/>
      </c>
      <c r="P154" s="58" t="str">
        <f>IF(AND(N($L154)&gt;0,N($O154)&gt;0),ROUND($L154*$O154/10000,0),"")</f>
        <v/>
      </c>
      <c r="Q154" s="49" t="n"/>
      <c r="R154" s="62" t="str">
        <f>IF(AND(N($L154)&gt;0,N($Q154)&gt;0),ROUND($L154*$Q154,1),"")</f>
        <v/>
      </c>
      <c r="S154" s="48" t="str">
        <f>IF($D154="","",ML_RESP)</f>
        <v/>
      </c>
      <c r="T154" s="47" t="str">
        <f>IF($D154="","",ML_FICHA)</f>
        <v/>
      </c>
      <c r="U154" s="47" t="n"/>
      <c r="V154" s="48" t="n"/>
      <c r="W154" s="63" t="n"/>
      <c r="X154" s="59" t="n"/>
      <c r="Y154" s="59" t="n"/>
      <c r="Z154" s="47" t="n"/>
      <c r="AA154" s="47" t="n"/>
    </row>
    <row r="155">
      <c r="A155" s="42" t="inlineStr">
        <is>
          <t>C-151</t>
        </is>
      </c>
      <c r="B155" s="41" t="str">
        <f>IF($D155="","",ML_N)</f>
        <v/>
      </c>
      <c r="C155" s="42" t="str">
        <f>IF($D155="","",ML_NOMBRE)</f>
        <v/>
      </c>
      <c r="D155" s="43" t="n"/>
      <c r="E155" s="45" t="n"/>
      <c r="F155" s="43" t="n"/>
      <c r="G155" s="43" t="n"/>
      <c r="H155" s="52" t="n"/>
      <c r="I155" s="52" t="n"/>
      <c r="J155" s="43" t="n"/>
      <c r="K155" s="53" t="str">
        <f>IF(AND(ISNUMBER($H155),ISNUMBER($I155)),$I155-$H155+1,"")</f>
        <v/>
      </c>
      <c r="L155" s="51" t="n"/>
      <c r="M155" s="54" t="n"/>
      <c r="N155" s="54" t="n"/>
      <c r="O155" s="41" t="str">
        <f>IF(AND(N($M155)&gt;0,N($N155)&gt;0),ROUND(10000/($M155*$N155),0),"")</f>
        <v/>
      </c>
      <c r="P155" s="41" t="str">
        <f>IF(AND(N($L155)&gt;0,N($O155)&gt;0),ROUND($L155*$O155/10000,0),"")</f>
        <v/>
      </c>
      <c r="Q155" s="51" t="n"/>
      <c r="R155" s="55" t="str">
        <f>IF(AND(N($L155)&gt;0,N($Q155)&gt;0),ROUND($L155*$Q155,1),"")</f>
        <v/>
      </c>
      <c r="S155" s="43" t="str">
        <f>IF($D155="","",ML_RESP)</f>
        <v/>
      </c>
      <c r="T155" s="45" t="str">
        <f>IF($D155="","",ML_FICHA)</f>
        <v/>
      </c>
      <c r="U155" s="45" t="n"/>
      <c r="V155" s="43" t="n"/>
      <c r="W155" s="56" t="n"/>
      <c r="X155" s="52" t="n"/>
      <c r="Y155" s="52" t="n"/>
      <c r="Z155" s="45" t="n"/>
      <c r="AA155" s="45" t="n"/>
    </row>
    <row r="156">
      <c r="A156" s="57" t="inlineStr">
        <is>
          <t>C-152</t>
        </is>
      </c>
      <c r="B156" s="58" t="str">
        <f>IF($D156="","",ML_N)</f>
        <v/>
      </c>
      <c r="C156" s="57" t="str">
        <f>IF($D156="","",ML_NOMBRE)</f>
        <v/>
      </c>
      <c r="D156" s="48" t="n"/>
      <c r="E156" s="47" t="n"/>
      <c r="F156" s="48" t="n"/>
      <c r="G156" s="48" t="n"/>
      <c r="H156" s="59" t="n"/>
      <c r="I156" s="59" t="n"/>
      <c r="J156" s="48" t="n"/>
      <c r="K156" s="60" t="str">
        <f>IF(AND(ISNUMBER($H156),ISNUMBER($I156)),$I156-$H156+1,"")</f>
        <v/>
      </c>
      <c r="L156" s="49" t="n"/>
      <c r="M156" s="61" t="n"/>
      <c r="N156" s="61" t="n"/>
      <c r="O156" s="58" t="str">
        <f>IF(AND(N($M156)&gt;0,N($N156)&gt;0),ROUND(10000/($M156*$N156),0),"")</f>
        <v/>
      </c>
      <c r="P156" s="58" t="str">
        <f>IF(AND(N($L156)&gt;0,N($O156)&gt;0),ROUND($L156*$O156/10000,0),"")</f>
        <v/>
      </c>
      <c r="Q156" s="49" t="n"/>
      <c r="R156" s="62" t="str">
        <f>IF(AND(N($L156)&gt;0,N($Q156)&gt;0),ROUND($L156*$Q156,1),"")</f>
        <v/>
      </c>
      <c r="S156" s="48" t="str">
        <f>IF($D156="","",ML_RESP)</f>
        <v/>
      </c>
      <c r="T156" s="47" t="str">
        <f>IF($D156="","",ML_FICHA)</f>
        <v/>
      </c>
      <c r="U156" s="47" t="n"/>
      <c r="V156" s="48" t="n"/>
      <c r="W156" s="63" t="n"/>
      <c r="X156" s="59" t="n"/>
      <c r="Y156" s="59" t="n"/>
      <c r="Z156" s="47" t="n"/>
      <c r="AA156" s="47" t="n"/>
    </row>
    <row r="157">
      <c r="A157" s="42" t="inlineStr">
        <is>
          <t>C-153</t>
        </is>
      </c>
      <c r="B157" s="41" t="str">
        <f>IF($D157="","",ML_N)</f>
        <v/>
      </c>
      <c r="C157" s="42" t="str">
        <f>IF($D157="","",ML_NOMBRE)</f>
        <v/>
      </c>
      <c r="D157" s="43" t="n"/>
      <c r="E157" s="45" t="n"/>
      <c r="F157" s="43" t="n"/>
      <c r="G157" s="43" t="n"/>
      <c r="H157" s="52" t="n"/>
      <c r="I157" s="52" t="n"/>
      <c r="J157" s="43" t="n"/>
      <c r="K157" s="53" t="str">
        <f>IF(AND(ISNUMBER($H157),ISNUMBER($I157)),$I157-$H157+1,"")</f>
        <v/>
      </c>
      <c r="L157" s="51" t="n"/>
      <c r="M157" s="54" t="n"/>
      <c r="N157" s="54" t="n"/>
      <c r="O157" s="41" t="str">
        <f>IF(AND(N($M157)&gt;0,N($N157)&gt;0),ROUND(10000/($M157*$N157),0),"")</f>
        <v/>
      </c>
      <c r="P157" s="41" t="str">
        <f>IF(AND(N($L157)&gt;0,N($O157)&gt;0),ROUND($L157*$O157/10000,0),"")</f>
        <v/>
      </c>
      <c r="Q157" s="51" t="n"/>
      <c r="R157" s="55" t="str">
        <f>IF(AND(N($L157)&gt;0,N($Q157)&gt;0),ROUND($L157*$Q157,1),"")</f>
        <v/>
      </c>
      <c r="S157" s="43" t="str">
        <f>IF($D157="","",ML_RESP)</f>
        <v/>
      </c>
      <c r="T157" s="45" t="str">
        <f>IF($D157="","",ML_FICHA)</f>
        <v/>
      </c>
      <c r="U157" s="45" t="n"/>
      <c r="V157" s="43" t="n"/>
      <c r="W157" s="56" t="n"/>
      <c r="X157" s="52" t="n"/>
      <c r="Y157" s="52" t="n"/>
      <c r="Z157" s="45" t="n"/>
      <c r="AA157" s="45" t="n"/>
    </row>
    <row r="158">
      <c r="A158" s="57" t="inlineStr">
        <is>
          <t>C-154</t>
        </is>
      </c>
      <c r="B158" s="58" t="str">
        <f>IF($D158="","",ML_N)</f>
        <v/>
      </c>
      <c r="C158" s="57" t="str">
        <f>IF($D158="","",ML_NOMBRE)</f>
        <v/>
      </c>
      <c r="D158" s="48" t="n"/>
      <c r="E158" s="47" t="n"/>
      <c r="F158" s="48" t="n"/>
      <c r="G158" s="48" t="n"/>
      <c r="H158" s="59" t="n"/>
      <c r="I158" s="59" t="n"/>
      <c r="J158" s="48" t="n"/>
      <c r="K158" s="60" t="str">
        <f>IF(AND(ISNUMBER($H158),ISNUMBER($I158)),$I158-$H158+1,"")</f>
        <v/>
      </c>
      <c r="L158" s="49" t="n"/>
      <c r="M158" s="61" t="n"/>
      <c r="N158" s="61" t="n"/>
      <c r="O158" s="58" t="str">
        <f>IF(AND(N($M158)&gt;0,N($N158)&gt;0),ROUND(10000/($M158*$N158),0),"")</f>
        <v/>
      </c>
      <c r="P158" s="58" t="str">
        <f>IF(AND(N($L158)&gt;0,N($O158)&gt;0),ROUND($L158*$O158/10000,0),"")</f>
        <v/>
      </c>
      <c r="Q158" s="49" t="n"/>
      <c r="R158" s="62" t="str">
        <f>IF(AND(N($L158)&gt;0,N($Q158)&gt;0),ROUND($L158*$Q158,1),"")</f>
        <v/>
      </c>
      <c r="S158" s="48" t="str">
        <f>IF($D158="","",ML_RESP)</f>
        <v/>
      </c>
      <c r="T158" s="47" t="str">
        <f>IF($D158="","",ML_FICHA)</f>
        <v/>
      </c>
      <c r="U158" s="47" t="n"/>
      <c r="V158" s="48" t="n"/>
      <c r="W158" s="63" t="n"/>
      <c r="X158" s="59" t="n"/>
      <c r="Y158" s="59" t="n"/>
      <c r="Z158" s="47" t="n"/>
      <c r="AA158" s="47" t="n"/>
    </row>
    <row r="159">
      <c r="A159" s="42" t="inlineStr">
        <is>
          <t>C-155</t>
        </is>
      </c>
      <c r="B159" s="41" t="str">
        <f>IF($D159="","",ML_N)</f>
        <v/>
      </c>
      <c r="C159" s="42" t="str">
        <f>IF($D159="","",ML_NOMBRE)</f>
        <v/>
      </c>
      <c r="D159" s="43" t="n"/>
      <c r="E159" s="45" t="n"/>
      <c r="F159" s="43" t="n"/>
      <c r="G159" s="43" t="n"/>
      <c r="H159" s="52" t="n"/>
      <c r="I159" s="52" t="n"/>
      <c r="J159" s="43" t="n"/>
      <c r="K159" s="53" t="str">
        <f>IF(AND(ISNUMBER($H159),ISNUMBER($I159)),$I159-$H159+1,"")</f>
        <v/>
      </c>
      <c r="L159" s="51" t="n"/>
      <c r="M159" s="54" t="n"/>
      <c r="N159" s="54" t="n"/>
      <c r="O159" s="41" t="str">
        <f>IF(AND(N($M159)&gt;0,N($N159)&gt;0),ROUND(10000/($M159*$N159),0),"")</f>
        <v/>
      </c>
      <c r="P159" s="41" t="str">
        <f>IF(AND(N($L159)&gt;0,N($O159)&gt;0),ROUND($L159*$O159/10000,0),"")</f>
        <v/>
      </c>
      <c r="Q159" s="51" t="n"/>
      <c r="R159" s="55" t="str">
        <f>IF(AND(N($L159)&gt;0,N($Q159)&gt;0),ROUND($L159*$Q159,1),"")</f>
        <v/>
      </c>
      <c r="S159" s="43" t="str">
        <f>IF($D159="","",ML_RESP)</f>
        <v/>
      </c>
      <c r="T159" s="45" t="str">
        <f>IF($D159="","",ML_FICHA)</f>
        <v/>
      </c>
      <c r="U159" s="45" t="n"/>
      <c r="V159" s="43" t="n"/>
      <c r="W159" s="56" t="n"/>
      <c r="X159" s="52" t="n"/>
      <c r="Y159" s="52" t="n"/>
      <c r="Z159" s="45" t="n"/>
      <c r="AA159" s="45" t="n"/>
    </row>
    <row r="160">
      <c r="A160" s="57" t="inlineStr">
        <is>
          <t>C-156</t>
        </is>
      </c>
      <c r="B160" s="58" t="str">
        <f>IF($D160="","",ML_N)</f>
        <v/>
      </c>
      <c r="C160" s="57" t="str">
        <f>IF($D160="","",ML_NOMBRE)</f>
        <v/>
      </c>
      <c r="D160" s="48" t="n"/>
      <c r="E160" s="47" t="n"/>
      <c r="F160" s="48" t="n"/>
      <c r="G160" s="48" t="n"/>
      <c r="H160" s="59" t="n"/>
      <c r="I160" s="59" t="n"/>
      <c r="J160" s="48" t="n"/>
      <c r="K160" s="60" t="str">
        <f>IF(AND(ISNUMBER($H160),ISNUMBER($I160)),$I160-$H160+1,"")</f>
        <v/>
      </c>
      <c r="L160" s="49" t="n"/>
      <c r="M160" s="61" t="n"/>
      <c r="N160" s="61" t="n"/>
      <c r="O160" s="58" t="str">
        <f>IF(AND(N($M160)&gt;0,N($N160)&gt;0),ROUND(10000/($M160*$N160),0),"")</f>
        <v/>
      </c>
      <c r="P160" s="58" t="str">
        <f>IF(AND(N($L160)&gt;0,N($O160)&gt;0),ROUND($L160*$O160/10000,0),"")</f>
        <v/>
      </c>
      <c r="Q160" s="49" t="n"/>
      <c r="R160" s="62" t="str">
        <f>IF(AND(N($L160)&gt;0,N($Q160)&gt;0),ROUND($L160*$Q160,1),"")</f>
        <v/>
      </c>
      <c r="S160" s="48" t="str">
        <f>IF($D160="","",ML_RESP)</f>
        <v/>
      </c>
      <c r="T160" s="47" t="str">
        <f>IF($D160="","",ML_FICHA)</f>
        <v/>
      </c>
      <c r="U160" s="47" t="n"/>
      <c r="V160" s="48" t="n"/>
      <c r="W160" s="63" t="n"/>
      <c r="X160" s="59" t="n"/>
      <c r="Y160" s="59" t="n"/>
      <c r="Z160" s="47" t="n"/>
      <c r="AA160" s="47" t="n"/>
    </row>
    <row r="161">
      <c r="A161" s="42" t="inlineStr">
        <is>
          <t>C-157</t>
        </is>
      </c>
      <c r="B161" s="41" t="str">
        <f>IF($D161="","",ML_N)</f>
        <v/>
      </c>
      <c r="C161" s="42" t="str">
        <f>IF($D161="","",ML_NOMBRE)</f>
        <v/>
      </c>
      <c r="D161" s="43" t="n"/>
      <c r="E161" s="45" t="n"/>
      <c r="F161" s="43" t="n"/>
      <c r="G161" s="43" t="n"/>
      <c r="H161" s="52" t="n"/>
      <c r="I161" s="52" t="n"/>
      <c r="J161" s="43" t="n"/>
      <c r="K161" s="53" t="str">
        <f>IF(AND(ISNUMBER($H161),ISNUMBER($I161)),$I161-$H161+1,"")</f>
        <v/>
      </c>
      <c r="L161" s="51" t="n"/>
      <c r="M161" s="54" t="n"/>
      <c r="N161" s="54" t="n"/>
      <c r="O161" s="41" t="str">
        <f>IF(AND(N($M161)&gt;0,N($N161)&gt;0),ROUND(10000/($M161*$N161),0),"")</f>
        <v/>
      </c>
      <c r="P161" s="41" t="str">
        <f>IF(AND(N($L161)&gt;0,N($O161)&gt;0),ROUND($L161*$O161/10000,0),"")</f>
        <v/>
      </c>
      <c r="Q161" s="51" t="n"/>
      <c r="R161" s="55" t="str">
        <f>IF(AND(N($L161)&gt;0,N($Q161)&gt;0),ROUND($L161*$Q161,1),"")</f>
        <v/>
      </c>
      <c r="S161" s="43" t="str">
        <f>IF($D161="","",ML_RESP)</f>
        <v/>
      </c>
      <c r="T161" s="45" t="str">
        <f>IF($D161="","",ML_FICHA)</f>
        <v/>
      </c>
      <c r="U161" s="45" t="n"/>
      <c r="V161" s="43" t="n"/>
      <c r="W161" s="56" t="n"/>
      <c r="X161" s="52" t="n"/>
      <c r="Y161" s="52" t="n"/>
      <c r="Z161" s="45" t="n"/>
      <c r="AA161" s="45" t="n"/>
    </row>
    <row r="162">
      <c r="A162" s="57" t="inlineStr">
        <is>
          <t>C-158</t>
        </is>
      </c>
      <c r="B162" s="58" t="str">
        <f>IF($D162="","",ML_N)</f>
        <v/>
      </c>
      <c r="C162" s="57" t="str">
        <f>IF($D162="","",ML_NOMBRE)</f>
        <v/>
      </c>
      <c r="D162" s="48" t="n"/>
      <c r="E162" s="47" t="n"/>
      <c r="F162" s="48" t="n"/>
      <c r="G162" s="48" t="n"/>
      <c r="H162" s="59" t="n"/>
      <c r="I162" s="59" t="n"/>
      <c r="J162" s="48" t="n"/>
      <c r="K162" s="60" t="str">
        <f>IF(AND(ISNUMBER($H162),ISNUMBER($I162)),$I162-$H162+1,"")</f>
        <v/>
      </c>
      <c r="L162" s="49" t="n"/>
      <c r="M162" s="61" t="n"/>
      <c r="N162" s="61" t="n"/>
      <c r="O162" s="58" t="str">
        <f>IF(AND(N($M162)&gt;0,N($N162)&gt;0),ROUND(10000/($M162*$N162),0),"")</f>
        <v/>
      </c>
      <c r="P162" s="58" t="str">
        <f>IF(AND(N($L162)&gt;0,N($O162)&gt;0),ROUND($L162*$O162/10000,0),"")</f>
        <v/>
      </c>
      <c r="Q162" s="49" t="n"/>
      <c r="R162" s="62" t="str">
        <f>IF(AND(N($L162)&gt;0,N($Q162)&gt;0),ROUND($L162*$Q162,1),"")</f>
        <v/>
      </c>
      <c r="S162" s="48" t="str">
        <f>IF($D162="","",ML_RESP)</f>
        <v/>
      </c>
      <c r="T162" s="47" t="str">
        <f>IF($D162="","",ML_FICHA)</f>
        <v/>
      </c>
      <c r="U162" s="47" t="n"/>
      <c r="V162" s="48" t="n"/>
      <c r="W162" s="63" t="n"/>
      <c r="X162" s="59" t="n"/>
      <c r="Y162" s="59" t="n"/>
      <c r="Z162" s="47" t="n"/>
      <c r="AA162" s="47" t="n"/>
    </row>
    <row r="163">
      <c r="A163" s="42" t="inlineStr">
        <is>
          <t>C-159</t>
        </is>
      </c>
      <c r="B163" s="41" t="str">
        <f>IF($D163="","",ML_N)</f>
        <v/>
      </c>
      <c r="C163" s="42" t="str">
        <f>IF($D163="","",ML_NOMBRE)</f>
        <v/>
      </c>
      <c r="D163" s="43" t="n"/>
      <c r="E163" s="45" t="n"/>
      <c r="F163" s="43" t="n"/>
      <c r="G163" s="43" t="n"/>
      <c r="H163" s="52" t="n"/>
      <c r="I163" s="52" t="n"/>
      <c r="J163" s="43" t="n"/>
      <c r="K163" s="53" t="str">
        <f>IF(AND(ISNUMBER($H163),ISNUMBER($I163)),$I163-$H163+1,"")</f>
        <v/>
      </c>
      <c r="L163" s="51" t="n"/>
      <c r="M163" s="54" t="n"/>
      <c r="N163" s="54" t="n"/>
      <c r="O163" s="41" t="str">
        <f>IF(AND(N($M163)&gt;0,N($N163)&gt;0),ROUND(10000/($M163*$N163),0),"")</f>
        <v/>
      </c>
      <c r="P163" s="41" t="str">
        <f>IF(AND(N($L163)&gt;0,N($O163)&gt;0),ROUND($L163*$O163/10000,0),"")</f>
        <v/>
      </c>
      <c r="Q163" s="51" t="n"/>
      <c r="R163" s="55" t="str">
        <f>IF(AND(N($L163)&gt;0,N($Q163)&gt;0),ROUND($L163*$Q163,1),"")</f>
        <v/>
      </c>
      <c r="S163" s="43" t="str">
        <f>IF($D163="","",ML_RESP)</f>
        <v/>
      </c>
      <c r="T163" s="45" t="str">
        <f>IF($D163="","",ML_FICHA)</f>
        <v/>
      </c>
      <c r="U163" s="45" t="n"/>
      <c r="V163" s="43" t="n"/>
      <c r="W163" s="56" t="n"/>
      <c r="X163" s="52" t="n"/>
      <c r="Y163" s="52" t="n"/>
      <c r="Z163" s="45" t="n"/>
      <c r="AA163" s="45" t="n"/>
    </row>
    <row r="164">
      <c r="A164" s="57" t="inlineStr">
        <is>
          <t>C-160</t>
        </is>
      </c>
      <c r="B164" s="58" t="str">
        <f>IF($D164="","",ML_N)</f>
        <v/>
      </c>
      <c r="C164" s="57" t="str">
        <f>IF($D164="","",ML_NOMBRE)</f>
        <v/>
      </c>
      <c r="D164" s="48" t="n"/>
      <c r="E164" s="47" t="n"/>
      <c r="F164" s="48" t="n"/>
      <c r="G164" s="48" t="n"/>
      <c r="H164" s="59" t="n"/>
      <c r="I164" s="59" t="n"/>
      <c r="J164" s="48" t="n"/>
      <c r="K164" s="60" t="str">
        <f>IF(AND(ISNUMBER($H164),ISNUMBER($I164)),$I164-$H164+1,"")</f>
        <v/>
      </c>
      <c r="L164" s="49" t="n"/>
      <c r="M164" s="61" t="n"/>
      <c r="N164" s="61" t="n"/>
      <c r="O164" s="58" t="str">
        <f>IF(AND(N($M164)&gt;0,N($N164)&gt;0),ROUND(10000/($M164*$N164),0),"")</f>
        <v/>
      </c>
      <c r="P164" s="58" t="str">
        <f>IF(AND(N($L164)&gt;0,N($O164)&gt;0),ROUND($L164*$O164/10000,0),"")</f>
        <v/>
      </c>
      <c r="Q164" s="49" t="n"/>
      <c r="R164" s="62" t="str">
        <f>IF(AND(N($L164)&gt;0,N($Q164)&gt;0),ROUND($L164*$Q164,1),"")</f>
        <v/>
      </c>
      <c r="S164" s="48" t="str">
        <f>IF($D164="","",ML_RESP)</f>
        <v/>
      </c>
      <c r="T164" s="47" t="str">
        <f>IF($D164="","",ML_FICHA)</f>
        <v/>
      </c>
      <c r="U164" s="47" t="n"/>
      <c r="V164" s="48" t="n"/>
      <c r="W164" s="63" t="n"/>
      <c r="X164" s="59" t="n"/>
      <c r="Y164" s="59" t="n"/>
      <c r="Z164" s="47" t="n"/>
      <c r="AA164" s="47" t="n"/>
    </row>
    <row r="165">
      <c r="A165" s="42" t="inlineStr">
        <is>
          <t>C-161</t>
        </is>
      </c>
      <c r="B165" s="41" t="str">
        <f>IF($D165="","",ML_N)</f>
        <v/>
      </c>
      <c r="C165" s="42" t="str">
        <f>IF($D165="","",ML_NOMBRE)</f>
        <v/>
      </c>
      <c r="D165" s="43" t="n"/>
      <c r="E165" s="45" t="n"/>
      <c r="F165" s="43" t="n"/>
      <c r="G165" s="43" t="n"/>
      <c r="H165" s="52" t="n"/>
      <c r="I165" s="52" t="n"/>
      <c r="J165" s="43" t="n"/>
      <c r="K165" s="53" t="str">
        <f>IF(AND(ISNUMBER($H165),ISNUMBER($I165)),$I165-$H165+1,"")</f>
        <v/>
      </c>
      <c r="L165" s="51" t="n"/>
      <c r="M165" s="54" t="n"/>
      <c r="N165" s="54" t="n"/>
      <c r="O165" s="41" t="str">
        <f>IF(AND(N($M165)&gt;0,N($N165)&gt;0),ROUND(10000/($M165*$N165),0),"")</f>
        <v/>
      </c>
      <c r="P165" s="41" t="str">
        <f>IF(AND(N($L165)&gt;0,N($O165)&gt;0),ROUND($L165*$O165/10000,0),"")</f>
        <v/>
      </c>
      <c r="Q165" s="51" t="n"/>
      <c r="R165" s="55" t="str">
        <f>IF(AND(N($L165)&gt;0,N($Q165)&gt;0),ROUND($L165*$Q165,1),"")</f>
        <v/>
      </c>
      <c r="S165" s="43" t="str">
        <f>IF($D165="","",ML_RESP)</f>
        <v/>
      </c>
      <c r="T165" s="45" t="str">
        <f>IF($D165="","",ML_FICHA)</f>
        <v/>
      </c>
      <c r="U165" s="45" t="n"/>
      <c r="V165" s="43" t="n"/>
      <c r="W165" s="56" t="n"/>
      <c r="X165" s="52" t="n"/>
      <c r="Y165" s="52" t="n"/>
      <c r="Z165" s="45" t="n"/>
      <c r="AA165" s="45" t="n"/>
    </row>
    <row r="166">
      <c r="A166" s="57" t="inlineStr">
        <is>
          <t>C-162</t>
        </is>
      </c>
      <c r="B166" s="58" t="str">
        <f>IF($D166="","",ML_N)</f>
        <v/>
      </c>
      <c r="C166" s="57" t="str">
        <f>IF($D166="","",ML_NOMBRE)</f>
        <v/>
      </c>
      <c r="D166" s="48" t="n"/>
      <c r="E166" s="47" t="n"/>
      <c r="F166" s="48" t="n"/>
      <c r="G166" s="48" t="n"/>
      <c r="H166" s="59" t="n"/>
      <c r="I166" s="59" t="n"/>
      <c r="J166" s="48" t="n"/>
      <c r="K166" s="60" t="str">
        <f>IF(AND(ISNUMBER($H166),ISNUMBER($I166)),$I166-$H166+1,"")</f>
        <v/>
      </c>
      <c r="L166" s="49" t="n"/>
      <c r="M166" s="61" t="n"/>
      <c r="N166" s="61" t="n"/>
      <c r="O166" s="58" t="str">
        <f>IF(AND(N($M166)&gt;0,N($N166)&gt;0),ROUND(10000/($M166*$N166),0),"")</f>
        <v/>
      </c>
      <c r="P166" s="58" t="str">
        <f>IF(AND(N($L166)&gt;0,N($O166)&gt;0),ROUND($L166*$O166/10000,0),"")</f>
        <v/>
      </c>
      <c r="Q166" s="49" t="n"/>
      <c r="R166" s="62" t="str">
        <f>IF(AND(N($L166)&gt;0,N($Q166)&gt;0),ROUND($L166*$Q166,1),"")</f>
        <v/>
      </c>
      <c r="S166" s="48" t="str">
        <f>IF($D166="","",ML_RESP)</f>
        <v/>
      </c>
      <c r="T166" s="47" t="str">
        <f>IF($D166="","",ML_FICHA)</f>
        <v/>
      </c>
      <c r="U166" s="47" t="n"/>
      <c r="V166" s="48" t="n"/>
      <c r="W166" s="63" t="n"/>
      <c r="X166" s="59" t="n"/>
      <c r="Y166" s="59" t="n"/>
      <c r="Z166" s="47" t="n"/>
      <c r="AA166" s="47" t="n"/>
    </row>
    <row r="167">
      <c r="A167" s="42" t="inlineStr">
        <is>
          <t>C-163</t>
        </is>
      </c>
      <c r="B167" s="41" t="str">
        <f>IF($D167="","",ML_N)</f>
        <v/>
      </c>
      <c r="C167" s="42" t="str">
        <f>IF($D167="","",ML_NOMBRE)</f>
        <v/>
      </c>
      <c r="D167" s="43" t="n"/>
      <c r="E167" s="45" t="n"/>
      <c r="F167" s="43" t="n"/>
      <c r="G167" s="43" t="n"/>
      <c r="H167" s="52" t="n"/>
      <c r="I167" s="52" t="n"/>
      <c r="J167" s="43" t="n"/>
      <c r="K167" s="53" t="str">
        <f>IF(AND(ISNUMBER($H167),ISNUMBER($I167)),$I167-$H167+1,"")</f>
        <v/>
      </c>
      <c r="L167" s="51" t="n"/>
      <c r="M167" s="54" t="n"/>
      <c r="N167" s="54" t="n"/>
      <c r="O167" s="41" t="str">
        <f>IF(AND(N($M167)&gt;0,N($N167)&gt;0),ROUND(10000/($M167*$N167),0),"")</f>
        <v/>
      </c>
      <c r="P167" s="41" t="str">
        <f>IF(AND(N($L167)&gt;0,N($O167)&gt;0),ROUND($L167*$O167/10000,0),"")</f>
        <v/>
      </c>
      <c r="Q167" s="51" t="n"/>
      <c r="R167" s="55" t="str">
        <f>IF(AND(N($L167)&gt;0,N($Q167)&gt;0),ROUND($L167*$Q167,1),"")</f>
        <v/>
      </c>
      <c r="S167" s="43" t="str">
        <f>IF($D167="","",ML_RESP)</f>
        <v/>
      </c>
      <c r="T167" s="45" t="str">
        <f>IF($D167="","",ML_FICHA)</f>
        <v/>
      </c>
      <c r="U167" s="45" t="n"/>
      <c r="V167" s="43" t="n"/>
      <c r="W167" s="56" t="n"/>
      <c r="X167" s="52" t="n"/>
      <c r="Y167" s="52" t="n"/>
      <c r="Z167" s="45" t="n"/>
      <c r="AA167" s="45" t="n"/>
    </row>
    <row r="168">
      <c r="A168" s="57" t="inlineStr">
        <is>
          <t>C-164</t>
        </is>
      </c>
      <c r="B168" s="58" t="str">
        <f>IF($D168="","",ML_N)</f>
        <v/>
      </c>
      <c r="C168" s="57" t="str">
        <f>IF($D168="","",ML_NOMBRE)</f>
        <v/>
      </c>
      <c r="D168" s="48" t="n"/>
      <c r="E168" s="47" t="n"/>
      <c r="F168" s="48" t="n"/>
      <c r="G168" s="48" t="n"/>
      <c r="H168" s="59" t="n"/>
      <c r="I168" s="59" t="n"/>
      <c r="J168" s="48" t="n"/>
      <c r="K168" s="60" t="str">
        <f>IF(AND(ISNUMBER($H168),ISNUMBER($I168)),$I168-$H168+1,"")</f>
        <v/>
      </c>
      <c r="L168" s="49" t="n"/>
      <c r="M168" s="61" t="n"/>
      <c r="N168" s="61" t="n"/>
      <c r="O168" s="58" t="str">
        <f>IF(AND(N($M168)&gt;0,N($N168)&gt;0),ROUND(10000/($M168*$N168),0),"")</f>
        <v/>
      </c>
      <c r="P168" s="58" t="str">
        <f>IF(AND(N($L168)&gt;0,N($O168)&gt;0),ROUND($L168*$O168/10000,0),"")</f>
        <v/>
      </c>
      <c r="Q168" s="49" t="n"/>
      <c r="R168" s="62" t="str">
        <f>IF(AND(N($L168)&gt;0,N($Q168)&gt;0),ROUND($L168*$Q168,1),"")</f>
        <v/>
      </c>
      <c r="S168" s="48" t="str">
        <f>IF($D168="","",ML_RESP)</f>
        <v/>
      </c>
      <c r="T168" s="47" t="str">
        <f>IF($D168="","",ML_FICHA)</f>
        <v/>
      </c>
      <c r="U168" s="47" t="n"/>
      <c r="V168" s="48" t="n"/>
      <c r="W168" s="63" t="n"/>
      <c r="X168" s="59" t="n"/>
      <c r="Y168" s="59" t="n"/>
      <c r="Z168" s="47" t="n"/>
      <c r="AA168" s="47" t="n"/>
    </row>
    <row r="169">
      <c r="A169" s="42" t="inlineStr">
        <is>
          <t>C-165</t>
        </is>
      </c>
      <c r="B169" s="41" t="str">
        <f>IF($D169="","",ML_N)</f>
        <v/>
      </c>
      <c r="C169" s="42" t="str">
        <f>IF($D169="","",ML_NOMBRE)</f>
        <v/>
      </c>
      <c r="D169" s="43" t="n"/>
      <c r="E169" s="45" t="n"/>
      <c r="F169" s="43" t="n"/>
      <c r="G169" s="43" t="n"/>
      <c r="H169" s="52" t="n"/>
      <c r="I169" s="52" t="n"/>
      <c r="J169" s="43" t="n"/>
      <c r="K169" s="53" t="str">
        <f>IF(AND(ISNUMBER($H169),ISNUMBER($I169)),$I169-$H169+1,"")</f>
        <v/>
      </c>
      <c r="L169" s="51" t="n"/>
      <c r="M169" s="54" t="n"/>
      <c r="N169" s="54" t="n"/>
      <c r="O169" s="41" t="str">
        <f>IF(AND(N($M169)&gt;0,N($N169)&gt;0),ROUND(10000/($M169*$N169),0),"")</f>
        <v/>
      </c>
      <c r="P169" s="41" t="str">
        <f>IF(AND(N($L169)&gt;0,N($O169)&gt;0),ROUND($L169*$O169/10000,0),"")</f>
        <v/>
      </c>
      <c r="Q169" s="51" t="n"/>
      <c r="R169" s="55" t="str">
        <f>IF(AND(N($L169)&gt;0,N($Q169)&gt;0),ROUND($L169*$Q169,1),"")</f>
        <v/>
      </c>
      <c r="S169" s="43" t="str">
        <f>IF($D169="","",ML_RESP)</f>
        <v/>
      </c>
      <c r="T169" s="45" t="str">
        <f>IF($D169="","",ML_FICHA)</f>
        <v/>
      </c>
      <c r="U169" s="45" t="n"/>
      <c r="V169" s="43" t="n"/>
      <c r="W169" s="56" t="n"/>
      <c r="X169" s="52" t="n"/>
      <c r="Y169" s="52" t="n"/>
      <c r="Z169" s="45" t="n"/>
      <c r="AA169" s="45" t="n"/>
    </row>
    <row r="170">
      <c r="A170" s="57" t="inlineStr">
        <is>
          <t>C-166</t>
        </is>
      </c>
      <c r="B170" s="58" t="str">
        <f>IF($D170="","",ML_N)</f>
        <v/>
      </c>
      <c r="C170" s="57" t="str">
        <f>IF($D170="","",ML_NOMBRE)</f>
        <v/>
      </c>
      <c r="D170" s="48" t="n"/>
      <c r="E170" s="47" t="n"/>
      <c r="F170" s="48" t="n"/>
      <c r="G170" s="48" t="n"/>
      <c r="H170" s="59" t="n"/>
      <c r="I170" s="59" t="n"/>
      <c r="J170" s="48" t="n"/>
      <c r="K170" s="60" t="str">
        <f>IF(AND(ISNUMBER($H170),ISNUMBER($I170)),$I170-$H170+1,"")</f>
        <v/>
      </c>
      <c r="L170" s="49" t="n"/>
      <c r="M170" s="61" t="n"/>
      <c r="N170" s="61" t="n"/>
      <c r="O170" s="58" t="str">
        <f>IF(AND(N($M170)&gt;0,N($N170)&gt;0),ROUND(10000/($M170*$N170),0),"")</f>
        <v/>
      </c>
      <c r="P170" s="58" t="str">
        <f>IF(AND(N($L170)&gt;0,N($O170)&gt;0),ROUND($L170*$O170/10000,0),"")</f>
        <v/>
      </c>
      <c r="Q170" s="49" t="n"/>
      <c r="R170" s="62" t="str">
        <f>IF(AND(N($L170)&gt;0,N($Q170)&gt;0),ROUND($L170*$Q170,1),"")</f>
        <v/>
      </c>
      <c r="S170" s="48" t="str">
        <f>IF($D170="","",ML_RESP)</f>
        <v/>
      </c>
      <c r="T170" s="47" t="str">
        <f>IF($D170="","",ML_FICHA)</f>
        <v/>
      </c>
      <c r="U170" s="47" t="n"/>
      <c r="V170" s="48" t="n"/>
      <c r="W170" s="63" t="n"/>
      <c r="X170" s="59" t="n"/>
      <c r="Y170" s="59" t="n"/>
      <c r="Z170" s="47" t="n"/>
      <c r="AA170" s="47" t="n"/>
    </row>
    <row r="171">
      <c r="A171" s="42" t="inlineStr">
        <is>
          <t>C-167</t>
        </is>
      </c>
      <c r="B171" s="41" t="str">
        <f>IF($D171="","",ML_N)</f>
        <v/>
      </c>
      <c r="C171" s="42" t="str">
        <f>IF($D171="","",ML_NOMBRE)</f>
        <v/>
      </c>
      <c r="D171" s="43" t="n"/>
      <c r="E171" s="45" t="n"/>
      <c r="F171" s="43" t="n"/>
      <c r="G171" s="43" t="n"/>
      <c r="H171" s="52" t="n"/>
      <c r="I171" s="52" t="n"/>
      <c r="J171" s="43" t="n"/>
      <c r="K171" s="53" t="str">
        <f>IF(AND(ISNUMBER($H171),ISNUMBER($I171)),$I171-$H171+1,"")</f>
        <v/>
      </c>
      <c r="L171" s="51" t="n"/>
      <c r="M171" s="54" t="n"/>
      <c r="N171" s="54" t="n"/>
      <c r="O171" s="41" t="str">
        <f>IF(AND(N($M171)&gt;0,N($N171)&gt;0),ROUND(10000/($M171*$N171),0),"")</f>
        <v/>
      </c>
      <c r="P171" s="41" t="str">
        <f>IF(AND(N($L171)&gt;0,N($O171)&gt;0),ROUND($L171*$O171/10000,0),"")</f>
        <v/>
      </c>
      <c r="Q171" s="51" t="n"/>
      <c r="R171" s="55" t="str">
        <f>IF(AND(N($L171)&gt;0,N($Q171)&gt;0),ROUND($L171*$Q171,1),"")</f>
        <v/>
      </c>
      <c r="S171" s="43" t="str">
        <f>IF($D171="","",ML_RESP)</f>
        <v/>
      </c>
      <c r="T171" s="45" t="str">
        <f>IF($D171="","",ML_FICHA)</f>
        <v/>
      </c>
      <c r="U171" s="45" t="n"/>
      <c r="V171" s="43" t="n"/>
      <c r="W171" s="56" t="n"/>
      <c r="X171" s="52" t="n"/>
      <c r="Y171" s="52" t="n"/>
      <c r="Z171" s="45" t="n"/>
      <c r="AA171" s="45" t="n"/>
    </row>
    <row r="172">
      <c r="A172" s="57" t="inlineStr">
        <is>
          <t>C-168</t>
        </is>
      </c>
      <c r="B172" s="58" t="str">
        <f>IF($D172="","",ML_N)</f>
        <v/>
      </c>
      <c r="C172" s="57" t="str">
        <f>IF($D172="","",ML_NOMBRE)</f>
        <v/>
      </c>
      <c r="D172" s="48" t="n"/>
      <c r="E172" s="47" t="n"/>
      <c r="F172" s="48" t="n"/>
      <c r="G172" s="48" t="n"/>
      <c r="H172" s="59" t="n"/>
      <c r="I172" s="59" t="n"/>
      <c r="J172" s="48" t="n"/>
      <c r="K172" s="60" t="str">
        <f>IF(AND(ISNUMBER($H172),ISNUMBER($I172)),$I172-$H172+1,"")</f>
        <v/>
      </c>
      <c r="L172" s="49" t="n"/>
      <c r="M172" s="61" t="n"/>
      <c r="N172" s="61" t="n"/>
      <c r="O172" s="58" t="str">
        <f>IF(AND(N($M172)&gt;0,N($N172)&gt;0),ROUND(10000/($M172*$N172),0),"")</f>
        <v/>
      </c>
      <c r="P172" s="58" t="str">
        <f>IF(AND(N($L172)&gt;0,N($O172)&gt;0),ROUND($L172*$O172/10000,0),"")</f>
        <v/>
      </c>
      <c r="Q172" s="49" t="n"/>
      <c r="R172" s="62" t="str">
        <f>IF(AND(N($L172)&gt;0,N($Q172)&gt;0),ROUND($L172*$Q172,1),"")</f>
        <v/>
      </c>
      <c r="S172" s="48" t="str">
        <f>IF($D172="","",ML_RESP)</f>
        <v/>
      </c>
      <c r="T172" s="47" t="str">
        <f>IF($D172="","",ML_FICHA)</f>
        <v/>
      </c>
      <c r="U172" s="47" t="n"/>
      <c r="V172" s="48" t="n"/>
      <c r="W172" s="63" t="n"/>
      <c r="X172" s="59" t="n"/>
      <c r="Y172" s="59" t="n"/>
      <c r="Z172" s="47" t="n"/>
      <c r="AA172" s="47" t="n"/>
    </row>
    <row r="173">
      <c r="A173" s="42" t="inlineStr">
        <is>
          <t>C-169</t>
        </is>
      </c>
      <c r="B173" s="41" t="str">
        <f>IF($D173="","",ML_N)</f>
        <v/>
      </c>
      <c r="C173" s="42" t="str">
        <f>IF($D173="","",ML_NOMBRE)</f>
        <v/>
      </c>
      <c r="D173" s="43" t="n"/>
      <c r="E173" s="45" t="n"/>
      <c r="F173" s="43" t="n"/>
      <c r="G173" s="43" t="n"/>
      <c r="H173" s="52" t="n"/>
      <c r="I173" s="52" t="n"/>
      <c r="J173" s="43" t="n"/>
      <c r="K173" s="53" t="str">
        <f>IF(AND(ISNUMBER($H173),ISNUMBER($I173)),$I173-$H173+1,"")</f>
        <v/>
      </c>
      <c r="L173" s="51" t="n"/>
      <c r="M173" s="54" t="n"/>
      <c r="N173" s="54" t="n"/>
      <c r="O173" s="41" t="str">
        <f>IF(AND(N($M173)&gt;0,N($N173)&gt;0),ROUND(10000/($M173*$N173),0),"")</f>
        <v/>
      </c>
      <c r="P173" s="41" t="str">
        <f>IF(AND(N($L173)&gt;0,N($O173)&gt;0),ROUND($L173*$O173/10000,0),"")</f>
        <v/>
      </c>
      <c r="Q173" s="51" t="n"/>
      <c r="R173" s="55" t="str">
        <f>IF(AND(N($L173)&gt;0,N($Q173)&gt;0),ROUND($L173*$Q173,1),"")</f>
        <v/>
      </c>
      <c r="S173" s="43" t="str">
        <f>IF($D173="","",ML_RESP)</f>
        <v/>
      </c>
      <c r="T173" s="45" t="str">
        <f>IF($D173="","",ML_FICHA)</f>
        <v/>
      </c>
      <c r="U173" s="45" t="n"/>
      <c r="V173" s="43" t="n"/>
      <c r="W173" s="56" t="n"/>
      <c r="X173" s="52" t="n"/>
      <c r="Y173" s="52" t="n"/>
      <c r="Z173" s="45" t="n"/>
      <c r="AA173" s="45" t="n"/>
    </row>
    <row r="174">
      <c r="A174" s="57" t="inlineStr">
        <is>
          <t>C-170</t>
        </is>
      </c>
      <c r="B174" s="58" t="str">
        <f>IF($D174="","",ML_N)</f>
        <v/>
      </c>
      <c r="C174" s="57" t="str">
        <f>IF($D174="","",ML_NOMBRE)</f>
        <v/>
      </c>
      <c r="D174" s="48" t="n"/>
      <c r="E174" s="47" t="n"/>
      <c r="F174" s="48" t="n"/>
      <c r="G174" s="48" t="n"/>
      <c r="H174" s="59" t="n"/>
      <c r="I174" s="59" t="n"/>
      <c r="J174" s="48" t="n"/>
      <c r="K174" s="60" t="str">
        <f>IF(AND(ISNUMBER($H174),ISNUMBER($I174)),$I174-$H174+1,"")</f>
        <v/>
      </c>
      <c r="L174" s="49" t="n"/>
      <c r="M174" s="61" t="n"/>
      <c r="N174" s="61" t="n"/>
      <c r="O174" s="58" t="str">
        <f>IF(AND(N($M174)&gt;0,N($N174)&gt;0),ROUND(10000/($M174*$N174),0),"")</f>
        <v/>
      </c>
      <c r="P174" s="58" t="str">
        <f>IF(AND(N($L174)&gt;0,N($O174)&gt;0),ROUND($L174*$O174/10000,0),"")</f>
        <v/>
      </c>
      <c r="Q174" s="49" t="n"/>
      <c r="R174" s="62" t="str">
        <f>IF(AND(N($L174)&gt;0,N($Q174)&gt;0),ROUND($L174*$Q174,1),"")</f>
        <v/>
      </c>
      <c r="S174" s="48" t="str">
        <f>IF($D174="","",ML_RESP)</f>
        <v/>
      </c>
      <c r="T174" s="47" t="str">
        <f>IF($D174="","",ML_FICHA)</f>
        <v/>
      </c>
      <c r="U174" s="47" t="n"/>
      <c r="V174" s="48" t="n"/>
      <c r="W174" s="63" t="n"/>
      <c r="X174" s="59" t="n"/>
      <c r="Y174" s="59" t="n"/>
      <c r="Z174" s="47" t="n"/>
      <c r="AA174" s="47" t="n"/>
    </row>
    <row r="175">
      <c r="A175" s="42" t="inlineStr">
        <is>
          <t>C-171</t>
        </is>
      </c>
      <c r="B175" s="41" t="str">
        <f>IF($D175="","",ML_N)</f>
        <v/>
      </c>
      <c r="C175" s="42" t="str">
        <f>IF($D175="","",ML_NOMBRE)</f>
        <v/>
      </c>
      <c r="D175" s="43" t="n"/>
      <c r="E175" s="45" t="n"/>
      <c r="F175" s="43" t="n"/>
      <c r="G175" s="43" t="n"/>
      <c r="H175" s="52" t="n"/>
      <c r="I175" s="52" t="n"/>
      <c r="J175" s="43" t="n"/>
      <c r="K175" s="53" t="str">
        <f>IF(AND(ISNUMBER($H175),ISNUMBER($I175)),$I175-$H175+1,"")</f>
        <v/>
      </c>
      <c r="L175" s="51" t="n"/>
      <c r="M175" s="54" t="n"/>
      <c r="N175" s="54" t="n"/>
      <c r="O175" s="41" t="str">
        <f>IF(AND(N($M175)&gt;0,N($N175)&gt;0),ROUND(10000/($M175*$N175),0),"")</f>
        <v/>
      </c>
      <c r="P175" s="41" t="str">
        <f>IF(AND(N($L175)&gt;0,N($O175)&gt;0),ROUND($L175*$O175/10000,0),"")</f>
        <v/>
      </c>
      <c r="Q175" s="51" t="n"/>
      <c r="R175" s="55" t="str">
        <f>IF(AND(N($L175)&gt;0,N($Q175)&gt;0),ROUND($L175*$Q175,1),"")</f>
        <v/>
      </c>
      <c r="S175" s="43" t="str">
        <f>IF($D175="","",ML_RESP)</f>
        <v/>
      </c>
      <c r="T175" s="45" t="str">
        <f>IF($D175="","",ML_FICHA)</f>
        <v/>
      </c>
      <c r="U175" s="45" t="n"/>
      <c r="V175" s="43" t="n"/>
      <c r="W175" s="56" t="n"/>
      <c r="X175" s="52" t="n"/>
      <c r="Y175" s="52" t="n"/>
      <c r="Z175" s="45" t="n"/>
      <c r="AA175" s="45" t="n"/>
    </row>
    <row r="176">
      <c r="A176" s="57" t="inlineStr">
        <is>
          <t>C-172</t>
        </is>
      </c>
      <c r="B176" s="58" t="str">
        <f>IF($D176="","",ML_N)</f>
        <v/>
      </c>
      <c r="C176" s="57" t="str">
        <f>IF($D176="","",ML_NOMBRE)</f>
        <v/>
      </c>
      <c r="D176" s="48" t="n"/>
      <c r="E176" s="47" t="n"/>
      <c r="F176" s="48" t="n"/>
      <c r="G176" s="48" t="n"/>
      <c r="H176" s="59" t="n"/>
      <c r="I176" s="59" t="n"/>
      <c r="J176" s="48" t="n"/>
      <c r="K176" s="60" t="str">
        <f>IF(AND(ISNUMBER($H176),ISNUMBER($I176)),$I176-$H176+1,"")</f>
        <v/>
      </c>
      <c r="L176" s="49" t="n"/>
      <c r="M176" s="61" t="n"/>
      <c r="N176" s="61" t="n"/>
      <c r="O176" s="58" t="str">
        <f>IF(AND(N($M176)&gt;0,N($N176)&gt;0),ROUND(10000/($M176*$N176),0),"")</f>
        <v/>
      </c>
      <c r="P176" s="58" t="str">
        <f>IF(AND(N($L176)&gt;0,N($O176)&gt;0),ROUND($L176*$O176/10000,0),"")</f>
        <v/>
      </c>
      <c r="Q176" s="49" t="n"/>
      <c r="R176" s="62" t="str">
        <f>IF(AND(N($L176)&gt;0,N($Q176)&gt;0),ROUND($L176*$Q176,1),"")</f>
        <v/>
      </c>
      <c r="S176" s="48" t="str">
        <f>IF($D176="","",ML_RESP)</f>
        <v/>
      </c>
      <c r="T176" s="47" t="str">
        <f>IF($D176="","",ML_FICHA)</f>
        <v/>
      </c>
      <c r="U176" s="47" t="n"/>
      <c r="V176" s="48" t="n"/>
      <c r="W176" s="63" t="n"/>
      <c r="X176" s="59" t="n"/>
      <c r="Y176" s="59" t="n"/>
      <c r="Z176" s="47" t="n"/>
      <c r="AA176" s="47" t="n"/>
    </row>
    <row r="177">
      <c r="A177" s="42" t="inlineStr">
        <is>
          <t>C-173</t>
        </is>
      </c>
      <c r="B177" s="41" t="str">
        <f>IF($D177="","",ML_N)</f>
        <v/>
      </c>
      <c r="C177" s="42" t="str">
        <f>IF($D177="","",ML_NOMBRE)</f>
        <v/>
      </c>
      <c r="D177" s="43" t="n"/>
      <c r="E177" s="45" t="n"/>
      <c r="F177" s="43" t="n"/>
      <c r="G177" s="43" t="n"/>
      <c r="H177" s="52" t="n"/>
      <c r="I177" s="52" t="n"/>
      <c r="J177" s="43" t="n"/>
      <c r="K177" s="53" t="str">
        <f>IF(AND(ISNUMBER($H177),ISNUMBER($I177)),$I177-$H177+1,"")</f>
        <v/>
      </c>
      <c r="L177" s="51" t="n"/>
      <c r="M177" s="54" t="n"/>
      <c r="N177" s="54" t="n"/>
      <c r="O177" s="41" t="str">
        <f>IF(AND(N($M177)&gt;0,N($N177)&gt;0),ROUND(10000/($M177*$N177),0),"")</f>
        <v/>
      </c>
      <c r="P177" s="41" t="str">
        <f>IF(AND(N($L177)&gt;0,N($O177)&gt;0),ROUND($L177*$O177/10000,0),"")</f>
        <v/>
      </c>
      <c r="Q177" s="51" t="n"/>
      <c r="R177" s="55" t="str">
        <f>IF(AND(N($L177)&gt;0,N($Q177)&gt;0),ROUND($L177*$Q177,1),"")</f>
        <v/>
      </c>
      <c r="S177" s="43" t="str">
        <f>IF($D177="","",ML_RESP)</f>
        <v/>
      </c>
      <c r="T177" s="45" t="str">
        <f>IF($D177="","",ML_FICHA)</f>
        <v/>
      </c>
      <c r="U177" s="45" t="n"/>
      <c r="V177" s="43" t="n"/>
      <c r="W177" s="56" t="n"/>
      <c r="X177" s="52" t="n"/>
      <c r="Y177" s="52" t="n"/>
      <c r="Z177" s="45" t="n"/>
      <c r="AA177" s="45" t="n"/>
    </row>
    <row r="178">
      <c r="A178" s="57" t="inlineStr">
        <is>
          <t>C-174</t>
        </is>
      </c>
      <c r="B178" s="58" t="str">
        <f>IF($D178="","",ML_N)</f>
        <v/>
      </c>
      <c r="C178" s="57" t="str">
        <f>IF($D178="","",ML_NOMBRE)</f>
        <v/>
      </c>
      <c r="D178" s="48" t="n"/>
      <c r="E178" s="47" t="n"/>
      <c r="F178" s="48" t="n"/>
      <c r="G178" s="48" t="n"/>
      <c r="H178" s="59" t="n"/>
      <c r="I178" s="59" t="n"/>
      <c r="J178" s="48" t="n"/>
      <c r="K178" s="60" t="str">
        <f>IF(AND(ISNUMBER($H178),ISNUMBER($I178)),$I178-$H178+1,"")</f>
        <v/>
      </c>
      <c r="L178" s="49" t="n"/>
      <c r="M178" s="61" t="n"/>
      <c r="N178" s="61" t="n"/>
      <c r="O178" s="58" t="str">
        <f>IF(AND(N($M178)&gt;0,N($N178)&gt;0),ROUND(10000/($M178*$N178),0),"")</f>
        <v/>
      </c>
      <c r="P178" s="58" t="str">
        <f>IF(AND(N($L178)&gt;0,N($O178)&gt;0),ROUND($L178*$O178/10000,0),"")</f>
        <v/>
      </c>
      <c r="Q178" s="49" t="n"/>
      <c r="R178" s="62" t="str">
        <f>IF(AND(N($L178)&gt;0,N($Q178)&gt;0),ROUND($L178*$Q178,1),"")</f>
        <v/>
      </c>
      <c r="S178" s="48" t="str">
        <f>IF($D178="","",ML_RESP)</f>
        <v/>
      </c>
      <c r="T178" s="47" t="str">
        <f>IF($D178="","",ML_FICHA)</f>
        <v/>
      </c>
      <c r="U178" s="47" t="n"/>
      <c r="V178" s="48" t="n"/>
      <c r="W178" s="63" t="n"/>
      <c r="X178" s="59" t="n"/>
      <c r="Y178" s="59" t="n"/>
      <c r="Z178" s="47" t="n"/>
      <c r="AA178" s="47" t="n"/>
    </row>
    <row r="179">
      <c r="A179" s="42" t="inlineStr">
        <is>
          <t>C-175</t>
        </is>
      </c>
      <c r="B179" s="41" t="str">
        <f>IF($D179="","",ML_N)</f>
        <v/>
      </c>
      <c r="C179" s="42" t="str">
        <f>IF($D179="","",ML_NOMBRE)</f>
        <v/>
      </c>
      <c r="D179" s="43" t="n"/>
      <c r="E179" s="45" t="n"/>
      <c r="F179" s="43" t="n"/>
      <c r="G179" s="43" t="n"/>
      <c r="H179" s="52" t="n"/>
      <c r="I179" s="52" t="n"/>
      <c r="J179" s="43" t="n"/>
      <c r="K179" s="53" t="str">
        <f>IF(AND(ISNUMBER($H179),ISNUMBER($I179)),$I179-$H179+1,"")</f>
        <v/>
      </c>
      <c r="L179" s="51" t="n"/>
      <c r="M179" s="54" t="n"/>
      <c r="N179" s="54" t="n"/>
      <c r="O179" s="41" t="str">
        <f>IF(AND(N($M179)&gt;0,N($N179)&gt;0),ROUND(10000/($M179*$N179),0),"")</f>
        <v/>
      </c>
      <c r="P179" s="41" t="str">
        <f>IF(AND(N($L179)&gt;0,N($O179)&gt;0),ROUND($L179*$O179/10000,0),"")</f>
        <v/>
      </c>
      <c r="Q179" s="51" t="n"/>
      <c r="R179" s="55" t="str">
        <f>IF(AND(N($L179)&gt;0,N($Q179)&gt;0),ROUND($L179*$Q179,1),"")</f>
        <v/>
      </c>
      <c r="S179" s="43" t="str">
        <f>IF($D179="","",ML_RESP)</f>
        <v/>
      </c>
      <c r="T179" s="45" t="str">
        <f>IF($D179="","",ML_FICHA)</f>
        <v/>
      </c>
      <c r="U179" s="45" t="n"/>
      <c r="V179" s="43" t="n"/>
      <c r="W179" s="56" t="n"/>
      <c r="X179" s="52" t="n"/>
      <c r="Y179" s="52" t="n"/>
      <c r="Z179" s="45" t="n"/>
      <c r="AA179" s="45" t="n"/>
    </row>
    <row r="180">
      <c r="A180" s="57" t="inlineStr">
        <is>
          <t>C-176</t>
        </is>
      </c>
      <c r="B180" s="58" t="str">
        <f>IF($D180="","",ML_N)</f>
        <v/>
      </c>
      <c r="C180" s="57" t="str">
        <f>IF($D180="","",ML_NOMBRE)</f>
        <v/>
      </c>
      <c r="D180" s="48" t="n"/>
      <c r="E180" s="47" t="n"/>
      <c r="F180" s="48" t="n"/>
      <c r="G180" s="48" t="n"/>
      <c r="H180" s="59" t="n"/>
      <c r="I180" s="59" t="n"/>
      <c r="J180" s="48" t="n"/>
      <c r="K180" s="60" t="str">
        <f>IF(AND(ISNUMBER($H180),ISNUMBER($I180)),$I180-$H180+1,"")</f>
        <v/>
      </c>
      <c r="L180" s="49" t="n"/>
      <c r="M180" s="61" t="n"/>
      <c r="N180" s="61" t="n"/>
      <c r="O180" s="58" t="str">
        <f>IF(AND(N($M180)&gt;0,N($N180)&gt;0),ROUND(10000/($M180*$N180),0),"")</f>
        <v/>
      </c>
      <c r="P180" s="58" t="str">
        <f>IF(AND(N($L180)&gt;0,N($O180)&gt;0),ROUND($L180*$O180/10000,0),"")</f>
        <v/>
      </c>
      <c r="Q180" s="49" t="n"/>
      <c r="R180" s="62" t="str">
        <f>IF(AND(N($L180)&gt;0,N($Q180)&gt;0),ROUND($L180*$Q180,1),"")</f>
        <v/>
      </c>
      <c r="S180" s="48" t="str">
        <f>IF($D180="","",ML_RESP)</f>
        <v/>
      </c>
      <c r="T180" s="47" t="str">
        <f>IF($D180="","",ML_FICHA)</f>
        <v/>
      </c>
      <c r="U180" s="47" t="n"/>
      <c r="V180" s="48" t="n"/>
      <c r="W180" s="63" t="n"/>
      <c r="X180" s="59" t="n"/>
      <c r="Y180" s="59" t="n"/>
      <c r="Z180" s="47" t="n"/>
      <c r="AA180" s="47" t="n"/>
    </row>
    <row r="181">
      <c r="A181" s="42" t="inlineStr">
        <is>
          <t>C-177</t>
        </is>
      </c>
      <c r="B181" s="41" t="str">
        <f>IF($D181="","",ML_N)</f>
        <v/>
      </c>
      <c r="C181" s="42" t="str">
        <f>IF($D181="","",ML_NOMBRE)</f>
        <v/>
      </c>
      <c r="D181" s="43" t="n"/>
      <c r="E181" s="45" t="n"/>
      <c r="F181" s="43" t="n"/>
      <c r="G181" s="43" t="n"/>
      <c r="H181" s="52" t="n"/>
      <c r="I181" s="52" t="n"/>
      <c r="J181" s="43" t="n"/>
      <c r="K181" s="53" t="str">
        <f>IF(AND(ISNUMBER($H181),ISNUMBER($I181)),$I181-$H181+1,"")</f>
        <v/>
      </c>
      <c r="L181" s="51" t="n"/>
      <c r="M181" s="54" t="n"/>
      <c r="N181" s="54" t="n"/>
      <c r="O181" s="41" t="str">
        <f>IF(AND(N($M181)&gt;0,N($N181)&gt;0),ROUND(10000/($M181*$N181),0),"")</f>
        <v/>
      </c>
      <c r="P181" s="41" t="str">
        <f>IF(AND(N($L181)&gt;0,N($O181)&gt;0),ROUND($L181*$O181/10000,0),"")</f>
        <v/>
      </c>
      <c r="Q181" s="51" t="n"/>
      <c r="R181" s="55" t="str">
        <f>IF(AND(N($L181)&gt;0,N($Q181)&gt;0),ROUND($L181*$Q181,1),"")</f>
        <v/>
      </c>
      <c r="S181" s="43" t="str">
        <f>IF($D181="","",ML_RESP)</f>
        <v/>
      </c>
      <c r="T181" s="45" t="str">
        <f>IF($D181="","",ML_FICHA)</f>
        <v/>
      </c>
      <c r="U181" s="45" t="n"/>
      <c r="V181" s="43" t="n"/>
      <c r="W181" s="56" t="n"/>
      <c r="X181" s="52" t="n"/>
      <c r="Y181" s="52" t="n"/>
      <c r="Z181" s="45" t="n"/>
      <c r="AA181" s="45" t="n"/>
    </row>
    <row r="182">
      <c r="A182" s="57" t="inlineStr">
        <is>
          <t>C-178</t>
        </is>
      </c>
      <c r="B182" s="58" t="str">
        <f>IF($D182="","",ML_N)</f>
        <v/>
      </c>
      <c r="C182" s="57" t="str">
        <f>IF($D182="","",ML_NOMBRE)</f>
        <v/>
      </c>
      <c r="D182" s="48" t="n"/>
      <c r="E182" s="47" t="n"/>
      <c r="F182" s="48" t="n"/>
      <c r="G182" s="48" t="n"/>
      <c r="H182" s="59" t="n"/>
      <c r="I182" s="59" t="n"/>
      <c r="J182" s="48" t="n"/>
      <c r="K182" s="60" t="str">
        <f>IF(AND(ISNUMBER($H182),ISNUMBER($I182)),$I182-$H182+1,"")</f>
        <v/>
      </c>
      <c r="L182" s="49" t="n"/>
      <c r="M182" s="61" t="n"/>
      <c r="N182" s="61" t="n"/>
      <c r="O182" s="58" t="str">
        <f>IF(AND(N($M182)&gt;0,N($N182)&gt;0),ROUND(10000/($M182*$N182),0),"")</f>
        <v/>
      </c>
      <c r="P182" s="58" t="str">
        <f>IF(AND(N($L182)&gt;0,N($O182)&gt;0),ROUND($L182*$O182/10000,0),"")</f>
        <v/>
      </c>
      <c r="Q182" s="49" t="n"/>
      <c r="R182" s="62" t="str">
        <f>IF(AND(N($L182)&gt;0,N($Q182)&gt;0),ROUND($L182*$Q182,1),"")</f>
        <v/>
      </c>
      <c r="S182" s="48" t="str">
        <f>IF($D182="","",ML_RESP)</f>
        <v/>
      </c>
      <c r="T182" s="47" t="str">
        <f>IF($D182="","",ML_FICHA)</f>
        <v/>
      </c>
      <c r="U182" s="47" t="n"/>
      <c r="V182" s="48" t="n"/>
      <c r="W182" s="63" t="n"/>
      <c r="X182" s="59" t="n"/>
      <c r="Y182" s="59" t="n"/>
      <c r="Z182" s="47" t="n"/>
      <c r="AA182" s="47" t="n"/>
    </row>
    <row r="183">
      <c r="A183" s="42" t="inlineStr">
        <is>
          <t>C-179</t>
        </is>
      </c>
      <c r="B183" s="41" t="str">
        <f>IF($D183="","",ML_N)</f>
        <v/>
      </c>
      <c r="C183" s="42" t="str">
        <f>IF($D183="","",ML_NOMBRE)</f>
        <v/>
      </c>
      <c r="D183" s="43" t="n"/>
      <c r="E183" s="45" t="n"/>
      <c r="F183" s="43" t="n"/>
      <c r="G183" s="43" t="n"/>
      <c r="H183" s="52" t="n"/>
      <c r="I183" s="52" t="n"/>
      <c r="J183" s="43" t="n"/>
      <c r="K183" s="53" t="str">
        <f>IF(AND(ISNUMBER($H183),ISNUMBER($I183)),$I183-$H183+1,"")</f>
        <v/>
      </c>
      <c r="L183" s="51" t="n"/>
      <c r="M183" s="54" t="n"/>
      <c r="N183" s="54" t="n"/>
      <c r="O183" s="41" t="str">
        <f>IF(AND(N($M183)&gt;0,N($N183)&gt;0),ROUND(10000/($M183*$N183),0),"")</f>
        <v/>
      </c>
      <c r="P183" s="41" t="str">
        <f>IF(AND(N($L183)&gt;0,N($O183)&gt;0),ROUND($L183*$O183/10000,0),"")</f>
        <v/>
      </c>
      <c r="Q183" s="51" t="n"/>
      <c r="R183" s="55" t="str">
        <f>IF(AND(N($L183)&gt;0,N($Q183)&gt;0),ROUND($L183*$Q183,1),"")</f>
        <v/>
      </c>
      <c r="S183" s="43" t="str">
        <f>IF($D183="","",ML_RESP)</f>
        <v/>
      </c>
      <c r="T183" s="45" t="str">
        <f>IF($D183="","",ML_FICHA)</f>
        <v/>
      </c>
      <c r="U183" s="45" t="n"/>
      <c r="V183" s="43" t="n"/>
      <c r="W183" s="56" t="n"/>
      <c r="X183" s="52" t="n"/>
      <c r="Y183" s="52" t="n"/>
      <c r="Z183" s="45" t="n"/>
      <c r="AA183" s="45" t="n"/>
    </row>
    <row r="184">
      <c r="A184" s="57" t="inlineStr">
        <is>
          <t>C-180</t>
        </is>
      </c>
      <c r="B184" s="58" t="str">
        <f>IF($D184="","",ML_N)</f>
        <v/>
      </c>
      <c r="C184" s="57" t="str">
        <f>IF($D184="","",ML_NOMBRE)</f>
        <v/>
      </c>
      <c r="D184" s="48" t="n"/>
      <c r="E184" s="47" t="n"/>
      <c r="F184" s="48" t="n"/>
      <c r="G184" s="48" t="n"/>
      <c r="H184" s="59" t="n"/>
      <c r="I184" s="59" t="n"/>
      <c r="J184" s="48" t="n"/>
      <c r="K184" s="60" t="str">
        <f>IF(AND(ISNUMBER($H184),ISNUMBER($I184)),$I184-$H184+1,"")</f>
        <v/>
      </c>
      <c r="L184" s="49" t="n"/>
      <c r="M184" s="61" t="n"/>
      <c r="N184" s="61" t="n"/>
      <c r="O184" s="58" t="str">
        <f>IF(AND(N($M184)&gt;0,N($N184)&gt;0),ROUND(10000/($M184*$N184),0),"")</f>
        <v/>
      </c>
      <c r="P184" s="58" t="str">
        <f>IF(AND(N($L184)&gt;0,N($O184)&gt;0),ROUND($L184*$O184/10000,0),"")</f>
        <v/>
      </c>
      <c r="Q184" s="49" t="n"/>
      <c r="R184" s="62" t="str">
        <f>IF(AND(N($L184)&gt;0,N($Q184)&gt;0),ROUND($L184*$Q184,1),"")</f>
        <v/>
      </c>
      <c r="S184" s="48" t="str">
        <f>IF($D184="","",ML_RESP)</f>
        <v/>
      </c>
      <c r="T184" s="47" t="str">
        <f>IF($D184="","",ML_FICHA)</f>
        <v/>
      </c>
      <c r="U184" s="47" t="n"/>
      <c r="V184" s="48" t="n"/>
      <c r="W184" s="63" t="n"/>
      <c r="X184" s="59" t="n"/>
      <c r="Y184" s="59" t="n"/>
      <c r="Z184" s="47" t="n"/>
      <c r="AA184" s="47" t="n"/>
    </row>
    <row r="185">
      <c r="A185" s="42" t="inlineStr">
        <is>
          <t>C-181</t>
        </is>
      </c>
      <c r="B185" s="41" t="str">
        <f>IF($D185="","",ML_N)</f>
        <v/>
      </c>
      <c r="C185" s="42" t="str">
        <f>IF($D185="","",ML_NOMBRE)</f>
        <v/>
      </c>
      <c r="D185" s="43" t="n"/>
      <c r="E185" s="45" t="n"/>
      <c r="F185" s="43" t="n"/>
      <c r="G185" s="43" t="n"/>
      <c r="H185" s="52" t="n"/>
      <c r="I185" s="52" t="n"/>
      <c r="J185" s="43" t="n"/>
      <c r="K185" s="53" t="str">
        <f>IF(AND(ISNUMBER($H185),ISNUMBER($I185)),$I185-$H185+1,"")</f>
        <v/>
      </c>
      <c r="L185" s="51" t="n"/>
      <c r="M185" s="54" t="n"/>
      <c r="N185" s="54" t="n"/>
      <c r="O185" s="41" t="str">
        <f>IF(AND(N($M185)&gt;0,N($N185)&gt;0),ROUND(10000/($M185*$N185),0),"")</f>
        <v/>
      </c>
      <c r="P185" s="41" t="str">
        <f>IF(AND(N($L185)&gt;0,N($O185)&gt;0),ROUND($L185*$O185/10000,0),"")</f>
        <v/>
      </c>
      <c r="Q185" s="51" t="n"/>
      <c r="R185" s="55" t="str">
        <f>IF(AND(N($L185)&gt;0,N($Q185)&gt;0),ROUND($L185*$Q185,1),"")</f>
        <v/>
      </c>
      <c r="S185" s="43" t="str">
        <f>IF($D185="","",ML_RESP)</f>
        <v/>
      </c>
      <c r="T185" s="45" t="str">
        <f>IF($D185="","",ML_FICHA)</f>
        <v/>
      </c>
      <c r="U185" s="45" t="n"/>
      <c r="V185" s="43" t="n"/>
      <c r="W185" s="56" t="n"/>
      <c r="X185" s="52" t="n"/>
      <c r="Y185" s="52" t="n"/>
      <c r="Z185" s="45" t="n"/>
      <c r="AA185" s="45" t="n"/>
    </row>
    <row r="186">
      <c r="A186" s="57" t="inlineStr">
        <is>
          <t>C-182</t>
        </is>
      </c>
      <c r="B186" s="58" t="str">
        <f>IF($D186="","",ML_N)</f>
        <v/>
      </c>
      <c r="C186" s="57" t="str">
        <f>IF($D186="","",ML_NOMBRE)</f>
        <v/>
      </c>
      <c r="D186" s="48" t="n"/>
      <c r="E186" s="47" t="n"/>
      <c r="F186" s="48" t="n"/>
      <c r="G186" s="48" t="n"/>
      <c r="H186" s="59" t="n"/>
      <c r="I186" s="59" t="n"/>
      <c r="J186" s="48" t="n"/>
      <c r="K186" s="60" t="str">
        <f>IF(AND(ISNUMBER($H186),ISNUMBER($I186)),$I186-$H186+1,"")</f>
        <v/>
      </c>
      <c r="L186" s="49" t="n"/>
      <c r="M186" s="61" t="n"/>
      <c r="N186" s="61" t="n"/>
      <c r="O186" s="58" t="str">
        <f>IF(AND(N($M186)&gt;0,N($N186)&gt;0),ROUND(10000/($M186*$N186),0),"")</f>
        <v/>
      </c>
      <c r="P186" s="58" t="str">
        <f>IF(AND(N($L186)&gt;0,N($O186)&gt;0),ROUND($L186*$O186/10000,0),"")</f>
        <v/>
      </c>
      <c r="Q186" s="49" t="n"/>
      <c r="R186" s="62" t="str">
        <f>IF(AND(N($L186)&gt;0,N($Q186)&gt;0),ROUND($L186*$Q186,1),"")</f>
        <v/>
      </c>
      <c r="S186" s="48" t="str">
        <f>IF($D186="","",ML_RESP)</f>
        <v/>
      </c>
      <c r="T186" s="47" t="str">
        <f>IF($D186="","",ML_FICHA)</f>
        <v/>
      </c>
      <c r="U186" s="47" t="n"/>
      <c r="V186" s="48" t="n"/>
      <c r="W186" s="63" t="n"/>
      <c r="X186" s="59" t="n"/>
      <c r="Y186" s="59" t="n"/>
      <c r="Z186" s="47" t="n"/>
      <c r="AA186" s="47" t="n"/>
    </row>
    <row r="187">
      <c r="A187" s="42" t="inlineStr">
        <is>
          <t>C-183</t>
        </is>
      </c>
      <c r="B187" s="41" t="str">
        <f>IF($D187="","",ML_N)</f>
        <v/>
      </c>
      <c r="C187" s="42" t="str">
        <f>IF($D187="","",ML_NOMBRE)</f>
        <v/>
      </c>
      <c r="D187" s="43" t="n"/>
      <c r="E187" s="45" t="n"/>
      <c r="F187" s="43" t="n"/>
      <c r="G187" s="43" t="n"/>
      <c r="H187" s="52" t="n"/>
      <c r="I187" s="52" t="n"/>
      <c r="J187" s="43" t="n"/>
      <c r="K187" s="53" t="str">
        <f>IF(AND(ISNUMBER($H187),ISNUMBER($I187)),$I187-$H187+1,"")</f>
        <v/>
      </c>
      <c r="L187" s="51" t="n"/>
      <c r="M187" s="54" t="n"/>
      <c r="N187" s="54" t="n"/>
      <c r="O187" s="41" t="str">
        <f>IF(AND(N($M187)&gt;0,N($N187)&gt;0),ROUND(10000/($M187*$N187),0),"")</f>
        <v/>
      </c>
      <c r="P187" s="41" t="str">
        <f>IF(AND(N($L187)&gt;0,N($O187)&gt;0),ROUND($L187*$O187/10000,0),"")</f>
        <v/>
      </c>
      <c r="Q187" s="51" t="n"/>
      <c r="R187" s="55" t="str">
        <f>IF(AND(N($L187)&gt;0,N($Q187)&gt;0),ROUND($L187*$Q187,1),"")</f>
        <v/>
      </c>
      <c r="S187" s="43" t="str">
        <f>IF($D187="","",ML_RESP)</f>
        <v/>
      </c>
      <c r="T187" s="45" t="str">
        <f>IF($D187="","",ML_FICHA)</f>
        <v/>
      </c>
      <c r="U187" s="45" t="n"/>
      <c r="V187" s="43" t="n"/>
      <c r="W187" s="56" t="n"/>
      <c r="X187" s="52" t="n"/>
      <c r="Y187" s="52" t="n"/>
      <c r="Z187" s="45" t="n"/>
      <c r="AA187" s="45" t="n"/>
    </row>
    <row r="188">
      <c r="A188" s="57" t="inlineStr">
        <is>
          <t>C-184</t>
        </is>
      </c>
      <c r="B188" s="58" t="str">
        <f>IF($D188="","",ML_N)</f>
        <v/>
      </c>
      <c r="C188" s="57" t="str">
        <f>IF($D188="","",ML_NOMBRE)</f>
        <v/>
      </c>
      <c r="D188" s="48" t="n"/>
      <c r="E188" s="47" t="n"/>
      <c r="F188" s="48" t="n"/>
      <c r="G188" s="48" t="n"/>
      <c r="H188" s="59" t="n"/>
      <c r="I188" s="59" t="n"/>
      <c r="J188" s="48" t="n"/>
      <c r="K188" s="60" t="str">
        <f>IF(AND(ISNUMBER($H188),ISNUMBER($I188)),$I188-$H188+1,"")</f>
        <v/>
      </c>
      <c r="L188" s="49" t="n"/>
      <c r="M188" s="61" t="n"/>
      <c r="N188" s="61" t="n"/>
      <c r="O188" s="58" t="str">
        <f>IF(AND(N($M188)&gt;0,N($N188)&gt;0),ROUND(10000/($M188*$N188),0),"")</f>
        <v/>
      </c>
      <c r="P188" s="58" t="str">
        <f>IF(AND(N($L188)&gt;0,N($O188)&gt;0),ROUND($L188*$O188/10000,0),"")</f>
        <v/>
      </c>
      <c r="Q188" s="49" t="n"/>
      <c r="R188" s="62" t="str">
        <f>IF(AND(N($L188)&gt;0,N($Q188)&gt;0),ROUND($L188*$Q188,1),"")</f>
        <v/>
      </c>
      <c r="S188" s="48" t="str">
        <f>IF($D188="","",ML_RESP)</f>
        <v/>
      </c>
      <c r="T188" s="47" t="str">
        <f>IF($D188="","",ML_FICHA)</f>
        <v/>
      </c>
      <c r="U188" s="47" t="n"/>
      <c r="V188" s="48" t="n"/>
      <c r="W188" s="63" t="n"/>
      <c r="X188" s="59" t="n"/>
      <c r="Y188" s="59" t="n"/>
      <c r="Z188" s="47" t="n"/>
      <c r="AA188" s="47" t="n"/>
    </row>
    <row r="189">
      <c r="A189" s="42" t="inlineStr">
        <is>
          <t>C-185</t>
        </is>
      </c>
      <c r="B189" s="41" t="str">
        <f>IF($D189="","",ML_N)</f>
        <v/>
      </c>
      <c r="C189" s="42" t="str">
        <f>IF($D189="","",ML_NOMBRE)</f>
        <v/>
      </c>
      <c r="D189" s="43" t="n"/>
      <c r="E189" s="45" t="n"/>
      <c r="F189" s="43" t="n"/>
      <c r="G189" s="43" t="n"/>
      <c r="H189" s="52" t="n"/>
      <c r="I189" s="52" t="n"/>
      <c r="J189" s="43" t="n"/>
      <c r="K189" s="53" t="str">
        <f>IF(AND(ISNUMBER($H189),ISNUMBER($I189)),$I189-$H189+1,"")</f>
        <v/>
      </c>
      <c r="L189" s="51" t="n"/>
      <c r="M189" s="54" t="n"/>
      <c r="N189" s="54" t="n"/>
      <c r="O189" s="41" t="str">
        <f>IF(AND(N($M189)&gt;0,N($N189)&gt;0),ROUND(10000/($M189*$N189),0),"")</f>
        <v/>
      </c>
      <c r="P189" s="41" t="str">
        <f>IF(AND(N($L189)&gt;0,N($O189)&gt;0),ROUND($L189*$O189/10000,0),"")</f>
        <v/>
      </c>
      <c r="Q189" s="51" t="n"/>
      <c r="R189" s="55" t="str">
        <f>IF(AND(N($L189)&gt;0,N($Q189)&gt;0),ROUND($L189*$Q189,1),"")</f>
        <v/>
      </c>
      <c r="S189" s="43" t="str">
        <f>IF($D189="","",ML_RESP)</f>
        <v/>
      </c>
      <c r="T189" s="45" t="str">
        <f>IF($D189="","",ML_FICHA)</f>
        <v/>
      </c>
      <c r="U189" s="45" t="n"/>
      <c r="V189" s="43" t="n"/>
      <c r="W189" s="56" t="n"/>
      <c r="X189" s="52" t="n"/>
      <c r="Y189" s="52" t="n"/>
      <c r="Z189" s="45" t="n"/>
      <c r="AA189" s="45" t="n"/>
    </row>
    <row r="190">
      <c r="A190" s="57" t="inlineStr">
        <is>
          <t>C-186</t>
        </is>
      </c>
      <c r="B190" s="58" t="str">
        <f>IF($D190="","",ML_N)</f>
        <v/>
      </c>
      <c r="C190" s="57" t="str">
        <f>IF($D190="","",ML_NOMBRE)</f>
        <v/>
      </c>
      <c r="D190" s="48" t="n"/>
      <c r="E190" s="47" t="n"/>
      <c r="F190" s="48" t="n"/>
      <c r="G190" s="48" t="n"/>
      <c r="H190" s="59" t="n"/>
      <c r="I190" s="59" t="n"/>
      <c r="J190" s="48" t="n"/>
      <c r="K190" s="60" t="str">
        <f>IF(AND(ISNUMBER($H190),ISNUMBER($I190)),$I190-$H190+1,"")</f>
        <v/>
      </c>
      <c r="L190" s="49" t="n"/>
      <c r="M190" s="61" t="n"/>
      <c r="N190" s="61" t="n"/>
      <c r="O190" s="58" t="str">
        <f>IF(AND(N($M190)&gt;0,N($N190)&gt;0),ROUND(10000/($M190*$N190),0),"")</f>
        <v/>
      </c>
      <c r="P190" s="58" t="str">
        <f>IF(AND(N($L190)&gt;0,N($O190)&gt;0),ROUND($L190*$O190/10000,0),"")</f>
        <v/>
      </c>
      <c r="Q190" s="49" t="n"/>
      <c r="R190" s="62" t="str">
        <f>IF(AND(N($L190)&gt;0,N($Q190)&gt;0),ROUND($L190*$Q190,1),"")</f>
        <v/>
      </c>
      <c r="S190" s="48" t="str">
        <f>IF($D190="","",ML_RESP)</f>
        <v/>
      </c>
      <c r="T190" s="47" t="str">
        <f>IF($D190="","",ML_FICHA)</f>
        <v/>
      </c>
      <c r="U190" s="47" t="n"/>
      <c r="V190" s="48" t="n"/>
      <c r="W190" s="63" t="n"/>
      <c r="X190" s="59" t="n"/>
      <c r="Y190" s="59" t="n"/>
      <c r="Z190" s="47" t="n"/>
      <c r="AA190" s="47" t="n"/>
    </row>
    <row r="191">
      <c r="A191" s="42" t="inlineStr">
        <is>
          <t>C-187</t>
        </is>
      </c>
      <c r="B191" s="41" t="str">
        <f>IF($D191="","",ML_N)</f>
        <v/>
      </c>
      <c r="C191" s="42" t="str">
        <f>IF($D191="","",ML_NOMBRE)</f>
        <v/>
      </c>
      <c r="D191" s="43" t="n"/>
      <c r="E191" s="45" t="n"/>
      <c r="F191" s="43" t="n"/>
      <c r="G191" s="43" t="n"/>
      <c r="H191" s="52" t="n"/>
      <c r="I191" s="52" t="n"/>
      <c r="J191" s="43" t="n"/>
      <c r="K191" s="53" t="str">
        <f>IF(AND(ISNUMBER($H191),ISNUMBER($I191)),$I191-$H191+1,"")</f>
        <v/>
      </c>
      <c r="L191" s="51" t="n"/>
      <c r="M191" s="54" t="n"/>
      <c r="N191" s="54" t="n"/>
      <c r="O191" s="41" t="str">
        <f>IF(AND(N($M191)&gt;0,N($N191)&gt;0),ROUND(10000/($M191*$N191),0),"")</f>
        <v/>
      </c>
      <c r="P191" s="41" t="str">
        <f>IF(AND(N($L191)&gt;0,N($O191)&gt;0),ROUND($L191*$O191/10000,0),"")</f>
        <v/>
      </c>
      <c r="Q191" s="51" t="n"/>
      <c r="R191" s="55" t="str">
        <f>IF(AND(N($L191)&gt;0,N($Q191)&gt;0),ROUND($L191*$Q191,1),"")</f>
        <v/>
      </c>
      <c r="S191" s="43" t="str">
        <f>IF($D191="","",ML_RESP)</f>
        <v/>
      </c>
      <c r="T191" s="45" t="str">
        <f>IF($D191="","",ML_FICHA)</f>
        <v/>
      </c>
      <c r="U191" s="45" t="n"/>
      <c r="V191" s="43" t="n"/>
      <c r="W191" s="56" t="n"/>
      <c r="X191" s="52" t="n"/>
      <c r="Y191" s="52" t="n"/>
      <c r="Z191" s="45" t="n"/>
      <c r="AA191" s="45" t="n"/>
    </row>
    <row r="192">
      <c r="A192" s="57" t="inlineStr">
        <is>
          <t>C-188</t>
        </is>
      </c>
      <c r="B192" s="58" t="str">
        <f>IF($D192="","",ML_N)</f>
        <v/>
      </c>
      <c r="C192" s="57" t="str">
        <f>IF($D192="","",ML_NOMBRE)</f>
        <v/>
      </c>
      <c r="D192" s="48" t="n"/>
      <c r="E192" s="47" t="n"/>
      <c r="F192" s="48" t="n"/>
      <c r="G192" s="48" t="n"/>
      <c r="H192" s="59" t="n"/>
      <c r="I192" s="59" t="n"/>
      <c r="J192" s="48" t="n"/>
      <c r="K192" s="60" t="str">
        <f>IF(AND(ISNUMBER($H192),ISNUMBER($I192)),$I192-$H192+1,"")</f>
        <v/>
      </c>
      <c r="L192" s="49" t="n"/>
      <c r="M192" s="61" t="n"/>
      <c r="N192" s="61" t="n"/>
      <c r="O192" s="58" t="str">
        <f>IF(AND(N($M192)&gt;0,N($N192)&gt;0),ROUND(10000/($M192*$N192),0),"")</f>
        <v/>
      </c>
      <c r="P192" s="58" t="str">
        <f>IF(AND(N($L192)&gt;0,N($O192)&gt;0),ROUND($L192*$O192/10000,0),"")</f>
        <v/>
      </c>
      <c r="Q192" s="49" t="n"/>
      <c r="R192" s="62" t="str">
        <f>IF(AND(N($L192)&gt;0,N($Q192)&gt;0),ROUND($L192*$Q192,1),"")</f>
        <v/>
      </c>
      <c r="S192" s="48" t="str">
        <f>IF($D192="","",ML_RESP)</f>
        <v/>
      </c>
      <c r="T192" s="47" t="str">
        <f>IF($D192="","",ML_FICHA)</f>
        <v/>
      </c>
      <c r="U192" s="47" t="n"/>
      <c r="V192" s="48" t="n"/>
      <c r="W192" s="63" t="n"/>
      <c r="X192" s="59" t="n"/>
      <c r="Y192" s="59" t="n"/>
      <c r="Z192" s="47" t="n"/>
      <c r="AA192" s="47" t="n"/>
    </row>
    <row r="193">
      <c r="A193" s="42" t="inlineStr">
        <is>
          <t>C-189</t>
        </is>
      </c>
      <c r="B193" s="41" t="str">
        <f>IF($D193="","",ML_N)</f>
        <v/>
      </c>
      <c r="C193" s="42" t="str">
        <f>IF($D193="","",ML_NOMBRE)</f>
        <v/>
      </c>
      <c r="D193" s="43" t="n"/>
      <c r="E193" s="45" t="n"/>
      <c r="F193" s="43" t="n"/>
      <c r="G193" s="43" t="n"/>
      <c r="H193" s="52" t="n"/>
      <c r="I193" s="52" t="n"/>
      <c r="J193" s="43" t="n"/>
      <c r="K193" s="53" t="str">
        <f>IF(AND(ISNUMBER($H193),ISNUMBER($I193)),$I193-$H193+1,"")</f>
        <v/>
      </c>
      <c r="L193" s="51" t="n"/>
      <c r="M193" s="54" t="n"/>
      <c r="N193" s="54" t="n"/>
      <c r="O193" s="41" t="str">
        <f>IF(AND(N($M193)&gt;0,N($N193)&gt;0),ROUND(10000/($M193*$N193),0),"")</f>
        <v/>
      </c>
      <c r="P193" s="41" t="str">
        <f>IF(AND(N($L193)&gt;0,N($O193)&gt;0),ROUND($L193*$O193/10000,0),"")</f>
        <v/>
      </c>
      <c r="Q193" s="51" t="n"/>
      <c r="R193" s="55" t="str">
        <f>IF(AND(N($L193)&gt;0,N($Q193)&gt;0),ROUND($L193*$Q193,1),"")</f>
        <v/>
      </c>
      <c r="S193" s="43" t="str">
        <f>IF($D193="","",ML_RESP)</f>
        <v/>
      </c>
      <c r="T193" s="45" t="str">
        <f>IF($D193="","",ML_FICHA)</f>
        <v/>
      </c>
      <c r="U193" s="45" t="n"/>
      <c r="V193" s="43" t="n"/>
      <c r="W193" s="56" t="n"/>
      <c r="X193" s="52" t="n"/>
      <c r="Y193" s="52" t="n"/>
      <c r="Z193" s="45" t="n"/>
      <c r="AA193" s="45" t="n"/>
    </row>
    <row r="194">
      <c r="A194" s="57" t="inlineStr">
        <is>
          <t>C-190</t>
        </is>
      </c>
      <c r="B194" s="58" t="str">
        <f>IF($D194="","",ML_N)</f>
        <v/>
      </c>
      <c r="C194" s="57" t="str">
        <f>IF($D194="","",ML_NOMBRE)</f>
        <v/>
      </c>
      <c r="D194" s="48" t="n"/>
      <c r="E194" s="47" t="n"/>
      <c r="F194" s="48" t="n"/>
      <c r="G194" s="48" t="n"/>
      <c r="H194" s="59" t="n"/>
      <c r="I194" s="59" t="n"/>
      <c r="J194" s="48" t="n"/>
      <c r="K194" s="60" t="str">
        <f>IF(AND(ISNUMBER($H194),ISNUMBER($I194)),$I194-$H194+1,"")</f>
        <v/>
      </c>
      <c r="L194" s="49" t="n"/>
      <c r="M194" s="61" t="n"/>
      <c r="N194" s="61" t="n"/>
      <c r="O194" s="58" t="str">
        <f>IF(AND(N($M194)&gt;0,N($N194)&gt;0),ROUND(10000/($M194*$N194),0),"")</f>
        <v/>
      </c>
      <c r="P194" s="58" t="str">
        <f>IF(AND(N($L194)&gt;0,N($O194)&gt;0),ROUND($L194*$O194/10000,0),"")</f>
        <v/>
      </c>
      <c r="Q194" s="49" t="n"/>
      <c r="R194" s="62" t="str">
        <f>IF(AND(N($L194)&gt;0,N($Q194)&gt;0),ROUND($L194*$Q194,1),"")</f>
        <v/>
      </c>
      <c r="S194" s="48" t="str">
        <f>IF($D194="","",ML_RESP)</f>
        <v/>
      </c>
      <c r="T194" s="47" t="str">
        <f>IF($D194="","",ML_FICHA)</f>
        <v/>
      </c>
      <c r="U194" s="47" t="n"/>
      <c r="V194" s="48" t="n"/>
      <c r="W194" s="63" t="n"/>
      <c r="X194" s="59" t="n"/>
      <c r="Y194" s="59" t="n"/>
      <c r="Z194" s="47" t="n"/>
      <c r="AA194" s="47" t="n"/>
    </row>
    <row r="195">
      <c r="A195" s="42" t="inlineStr">
        <is>
          <t>C-191</t>
        </is>
      </c>
      <c r="B195" s="41" t="str">
        <f>IF($D195="","",ML_N)</f>
        <v/>
      </c>
      <c r="C195" s="42" t="str">
        <f>IF($D195="","",ML_NOMBRE)</f>
        <v/>
      </c>
      <c r="D195" s="43" t="n"/>
      <c r="E195" s="45" t="n"/>
      <c r="F195" s="43" t="n"/>
      <c r="G195" s="43" t="n"/>
      <c r="H195" s="52" t="n"/>
      <c r="I195" s="52" t="n"/>
      <c r="J195" s="43" t="n"/>
      <c r="K195" s="53" t="str">
        <f>IF(AND(ISNUMBER($H195),ISNUMBER($I195)),$I195-$H195+1,"")</f>
        <v/>
      </c>
      <c r="L195" s="51" t="n"/>
      <c r="M195" s="54" t="n"/>
      <c r="N195" s="54" t="n"/>
      <c r="O195" s="41" t="str">
        <f>IF(AND(N($M195)&gt;0,N($N195)&gt;0),ROUND(10000/($M195*$N195),0),"")</f>
        <v/>
      </c>
      <c r="P195" s="41" t="str">
        <f>IF(AND(N($L195)&gt;0,N($O195)&gt;0),ROUND($L195*$O195/10000,0),"")</f>
        <v/>
      </c>
      <c r="Q195" s="51" t="n"/>
      <c r="R195" s="55" t="str">
        <f>IF(AND(N($L195)&gt;0,N($Q195)&gt;0),ROUND($L195*$Q195,1),"")</f>
        <v/>
      </c>
      <c r="S195" s="43" t="str">
        <f>IF($D195="","",ML_RESP)</f>
        <v/>
      </c>
      <c r="T195" s="45" t="str">
        <f>IF($D195="","",ML_FICHA)</f>
        <v/>
      </c>
      <c r="U195" s="45" t="n"/>
      <c r="V195" s="43" t="n"/>
      <c r="W195" s="56" t="n"/>
      <c r="X195" s="52" t="n"/>
      <c r="Y195" s="52" t="n"/>
      <c r="Z195" s="45" t="n"/>
      <c r="AA195" s="45" t="n"/>
    </row>
    <row r="196">
      <c r="A196" s="57" t="inlineStr">
        <is>
          <t>C-192</t>
        </is>
      </c>
      <c r="B196" s="58" t="str">
        <f>IF($D196="","",ML_N)</f>
        <v/>
      </c>
      <c r="C196" s="57" t="str">
        <f>IF($D196="","",ML_NOMBRE)</f>
        <v/>
      </c>
      <c r="D196" s="48" t="n"/>
      <c r="E196" s="47" t="n"/>
      <c r="F196" s="48" t="n"/>
      <c r="G196" s="48" t="n"/>
      <c r="H196" s="59" t="n"/>
      <c r="I196" s="59" t="n"/>
      <c r="J196" s="48" t="n"/>
      <c r="K196" s="60" t="str">
        <f>IF(AND(ISNUMBER($H196),ISNUMBER($I196)),$I196-$H196+1,"")</f>
        <v/>
      </c>
      <c r="L196" s="49" t="n"/>
      <c r="M196" s="61" t="n"/>
      <c r="N196" s="61" t="n"/>
      <c r="O196" s="58" t="str">
        <f>IF(AND(N($M196)&gt;0,N($N196)&gt;0),ROUND(10000/($M196*$N196),0),"")</f>
        <v/>
      </c>
      <c r="P196" s="58" t="str">
        <f>IF(AND(N($L196)&gt;0,N($O196)&gt;0),ROUND($L196*$O196/10000,0),"")</f>
        <v/>
      </c>
      <c r="Q196" s="49" t="n"/>
      <c r="R196" s="62" t="str">
        <f>IF(AND(N($L196)&gt;0,N($Q196)&gt;0),ROUND($L196*$Q196,1),"")</f>
        <v/>
      </c>
      <c r="S196" s="48" t="str">
        <f>IF($D196="","",ML_RESP)</f>
        <v/>
      </c>
      <c r="T196" s="47" t="str">
        <f>IF($D196="","",ML_FICHA)</f>
        <v/>
      </c>
      <c r="U196" s="47" t="n"/>
      <c r="V196" s="48" t="n"/>
      <c r="W196" s="63" t="n"/>
      <c r="X196" s="59" t="n"/>
      <c r="Y196" s="59" t="n"/>
      <c r="Z196" s="47" t="n"/>
      <c r="AA196" s="47" t="n"/>
    </row>
    <row r="197">
      <c r="A197" s="42" t="inlineStr">
        <is>
          <t>C-193</t>
        </is>
      </c>
      <c r="B197" s="41" t="str">
        <f>IF($D197="","",ML_N)</f>
        <v/>
      </c>
      <c r="C197" s="42" t="str">
        <f>IF($D197="","",ML_NOMBRE)</f>
        <v/>
      </c>
      <c r="D197" s="43" t="n"/>
      <c r="E197" s="45" t="n"/>
      <c r="F197" s="43" t="n"/>
      <c r="G197" s="43" t="n"/>
      <c r="H197" s="52" t="n"/>
      <c r="I197" s="52" t="n"/>
      <c r="J197" s="43" t="n"/>
      <c r="K197" s="53" t="str">
        <f>IF(AND(ISNUMBER($H197),ISNUMBER($I197)),$I197-$H197+1,"")</f>
        <v/>
      </c>
      <c r="L197" s="51" t="n"/>
      <c r="M197" s="54" t="n"/>
      <c r="N197" s="54" t="n"/>
      <c r="O197" s="41" t="str">
        <f>IF(AND(N($M197)&gt;0,N($N197)&gt;0),ROUND(10000/($M197*$N197),0),"")</f>
        <v/>
      </c>
      <c r="P197" s="41" t="str">
        <f>IF(AND(N($L197)&gt;0,N($O197)&gt;0),ROUND($L197*$O197/10000,0),"")</f>
        <v/>
      </c>
      <c r="Q197" s="51" t="n"/>
      <c r="R197" s="55" t="str">
        <f>IF(AND(N($L197)&gt;0,N($Q197)&gt;0),ROUND($L197*$Q197,1),"")</f>
        <v/>
      </c>
      <c r="S197" s="43" t="str">
        <f>IF($D197="","",ML_RESP)</f>
        <v/>
      </c>
      <c r="T197" s="45" t="str">
        <f>IF($D197="","",ML_FICHA)</f>
        <v/>
      </c>
      <c r="U197" s="45" t="n"/>
      <c r="V197" s="43" t="n"/>
      <c r="W197" s="56" t="n"/>
      <c r="X197" s="52" t="n"/>
      <c r="Y197" s="52" t="n"/>
      <c r="Z197" s="45" t="n"/>
      <c r="AA197" s="45" t="n"/>
    </row>
    <row r="198">
      <c r="A198" s="57" t="inlineStr">
        <is>
          <t>C-194</t>
        </is>
      </c>
      <c r="B198" s="58" t="str">
        <f>IF($D198="","",ML_N)</f>
        <v/>
      </c>
      <c r="C198" s="57" t="str">
        <f>IF($D198="","",ML_NOMBRE)</f>
        <v/>
      </c>
      <c r="D198" s="48" t="n"/>
      <c r="E198" s="47" t="n"/>
      <c r="F198" s="48" t="n"/>
      <c r="G198" s="48" t="n"/>
      <c r="H198" s="59" t="n"/>
      <c r="I198" s="59" t="n"/>
      <c r="J198" s="48" t="n"/>
      <c r="K198" s="60" t="str">
        <f>IF(AND(ISNUMBER($H198),ISNUMBER($I198)),$I198-$H198+1,"")</f>
        <v/>
      </c>
      <c r="L198" s="49" t="n"/>
      <c r="M198" s="61" t="n"/>
      <c r="N198" s="61" t="n"/>
      <c r="O198" s="58" t="str">
        <f>IF(AND(N($M198)&gt;0,N($N198)&gt;0),ROUND(10000/($M198*$N198),0),"")</f>
        <v/>
      </c>
      <c r="P198" s="58" t="str">
        <f>IF(AND(N($L198)&gt;0,N($O198)&gt;0),ROUND($L198*$O198/10000,0),"")</f>
        <v/>
      </c>
      <c r="Q198" s="49" t="n"/>
      <c r="R198" s="62" t="str">
        <f>IF(AND(N($L198)&gt;0,N($Q198)&gt;0),ROUND($L198*$Q198,1),"")</f>
        <v/>
      </c>
      <c r="S198" s="48" t="str">
        <f>IF($D198="","",ML_RESP)</f>
        <v/>
      </c>
      <c r="T198" s="47" t="str">
        <f>IF($D198="","",ML_FICHA)</f>
        <v/>
      </c>
      <c r="U198" s="47" t="n"/>
      <c r="V198" s="48" t="n"/>
      <c r="W198" s="63" t="n"/>
      <c r="X198" s="59" t="n"/>
      <c r="Y198" s="59" t="n"/>
      <c r="Z198" s="47" t="n"/>
      <c r="AA198" s="47" t="n"/>
    </row>
    <row r="199">
      <c r="A199" s="42" t="inlineStr">
        <is>
          <t>C-195</t>
        </is>
      </c>
      <c r="B199" s="41" t="str">
        <f>IF($D199="","",ML_N)</f>
        <v/>
      </c>
      <c r="C199" s="42" t="str">
        <f>IF($D199="","",ML_NOMBRE)</f>
        <v/>
      </c>
      <c r="D199" s="43" t="n"/>
      <c r="E199" s="45" t="n"/>
      <c r="F199" s="43" t="n"/>
      <c r="G199" s="43" t="n"/>
      <c r="H199" s="52" t="n"/>
      <c r="I199" s="52" t="n"/>
      <c r="J199" s="43" t="n"/>
      <c r="K199" s="53" t="str">
        <f>IF(AND(ISNUMBER($H199),ISNUMBER($I199)),$I199-$H199+1,"")</f>
        <v/>
      </c>
      <c r="L199" s="51" t="n"/>
      <c r="M199" s="54" t="n"/>
      <c r="N199" s="54" t="n"/>
      <c r="O199" s="41" t="str">
        <f>IF(AND(N($M199)&gt;0,N($N199)&gt;0),ROUND(10000/($M199*$N199),0),"")</f>
        <v/>
      </c>
      <c r="P199" s="41" t="str">
        <f>IF(AND(N($L199)&gt;0,N($O199)&gt;0),ROUND($L199*$O199/10000,0),"")</f>
        <v/>
      </c>
      <c r="Q199" s="51" t="n"/>
      <c r="R199" s="55" t="str">
        <f>IF(AND(N($L199)&gt;0,N($Q199)&gt;0),ROUND($L199*$Q199,1),"")</f>
        <v/>
      </c>
      <c r="S199" s="43" t="str">
        <f>IF($D199="","",ML_RESP)</f>
        <v/>
      </c>
      <c r="T199" s="45" t="str">
        <f>IF($D199="","",ML_FICHA)</f>
        <v/>
      </c>
      <c r="U199" s="45" t="n"/>
      <c r="V199" s="43" t="n"/>
      <c r="W199" s="56" t="n"/>
      <c r="X199" s="52" t="n"/>
      <c r="Y199" s="52" t="n"/>
      <c r="Z199" s="45" t="n"/>
      <c r="AA199" s="45" t="n"/>
    </row>
    <row r="200">
      <c r="A200" s="57" t="inlineStr">
        <is>
          <t>C-196</t>
        </is>
      </c>
      <c r="B200" s="58" t="str">
        <f>IF($D200="","",ML_N)</f>
        <v/>
      </c>
      <c r="C200" s="57" t="str">
        <f>IF($D200="","",ML_NOMBRE)</f>
        <v/>
      </c>
      <c r="D200" s="48" t="n"/>
      <c r="E200" s="47" t="n"/>
      <c r="F200" s="48" t="n"/>
      <c r="G200" s="48" t="n"/>
      <c r="H200" s="59" t="n"/>
      <c r="I200" s="59" t="n"/>
      <c r="J200" s="48" t="n"/>
      <c r="K200" s="60" t="str">
        <f>IF(AND(ISNUMBER($H200),ISNUMBER($I200)),$I200-$H200+1,"")</f>
        <v/>
      </c>
      <c r="L200" s="49" t="n"/>
      <c r="M200" s="61" t="n"/>
      <c r="N200" s="61" t="n"/>
      <c r="O200" s="58" t="str">
        <f>IF(AND(N($M200)&gt;0,N($N200)&gt;0),ROUND(10000/($M200*$N200),0),"")</f>
        <v/>
      </c>
      <c r="P200" s="58" t="str">
        <f>IF(AND(N($L200)&gt;0,N($O200)&gt;0),ROUND($L200*$O200/10000,0),"")</f>
        <v/>
      </c>
      <c r="Q200" s="49" t="n"/>
      <c r="R200" s="62" t="str">
        <f>IF(AND(N($L200)&gt;0,N($Q200)&gt;0),ROUND($L200*$Q200,1),"")</f>
        <v/>
      </c>
      <c r="S200" s="48" t="str">
        <f>IF($D200="","",ML_RESP)</f>
        <v/>
      </c>
      <c r="T200" s="47" t="str">
        <f>IF($D200="","",ML_FICHA)</f>
        <v/>
      </c>
      <c r="U200" s="47" t="n"/>
      <c r="V200" s="48" t="n"/>
      <c r="W200" s="63" t="n"/>
      <c r="X200" s="59" t="n"/>
      <c r="Y200" s="59" t="n"/>
      <c r="Z200" s="47" t="n"/>
      <c r="AA200" s="47" t="n"/>
    </row>
    <row r="201">
      <c r="A201" s="42" t="inlineStr">
        <is>
          <t>C-197</t>
        </is>
      </c>
      <c r="B201" s="41" t="str">
        <f>IF($D201="","",ML_N)</f>
        <v/>
      </c>
      <c r="C201" s="42" t="str">
        <f>IF($D201="","",ML_NOMBRE)</f>
        <v/>
      </c>
      <c r="D201" s="43" t="n"/>
      <c r="E201" s="45" t="n"/>
      <c r="F201" s="43" t="n"/>
      <c r="G201" s="43" t="n"/>
      <c r="H201" s="52" t="n"/>
      <c r="I201" s="52" t="n"/>
      <c r="J201" s="43" t="n"/>
      <c r="K201" s="53" t="str">
        <f>IF(AND(ISNUMBER($H201),ISNUMBER($I201)),$I201-$H201+1,"")</f>
        <v/>
      </c>
      <c r="L201" s="51" t="n"/>
      <c r="M201" s="54" t="n"/>
      <c r="N201" s="54" t="n"/>
      <c r="O201" s="41" t="str">
        <f>IF(AND(N($M201)&gt;0,N($N201)&gt;0),ROUND(10000/($M201*$N201),0),"")</f>
        <v/>
      </c>
      <c r="P201" s="41" t="str">
        <f>IF(AND(N($L201)&gt;0,N($O201)&gt;0),ROUND($L201*$O201/10000,0),"")</f>
        <v/>
      </c>
      <c r="Q201" s="51" t="n"/>
      <c r="R201" s="55" t="str">
        <f>IF(AND(N($L201)&gt;0,N($Q201)&gt;0),ROUND($L201*$Q201,1),"")</f>
        <v/>
      </c>
      <c r="S201" s="43" t="str">
        <f>IF($D201="","",ML_RESP)</f>
        <v/>
      </c>
      <c r="T201" s="45" t="str">
        <f>IF($D201="","",ML_FICHA)</f>
        <v/>
      </c>
      <c r="U201" s="45" t="n"/>
      <c r="V201" s="43" t="n"/>
      <c r="W201" s="56" t="n"/>
      <c r="X201" s="52" t="n"/>
      <c r="Y201" s="52" t="n"/>
      <c r="Z201" s="45" t="n"/>
      <c r="AA201" s="45" t="n"/>
    </row>
    <row r="202">
      <c r="A202" s="57" t="inlineStr">
        <is>
          <t>C-198</t>
        </is>
      </c>
      <c r="B202" s="58" t="str">
        <f>IF($D202="","",ML_N)</f>
        <v/>
      </c>
      <c r="C202" s="57" t="str">
        <f>IF($D202="","",ML_NOMBRE)</f>
        <v/>
      </c>
      <c r="D202" s="48" t="n"/>
      <c r="E202" s="47" t="n"/>
      <c r="F202" s="48" t="n"/>
      <c r="G202" s="48" t="n"/>
      <c r="H202" s="59" t="n"/>
      <c r="I202" s="59" t="n"/>
      <c r="J202" s="48" t="n"/>
      <c r="K202" s="60" t="str">
        <f>IF(AND(ISNUMBER($H202),ISNUMBER($I202)),$I202-$H202+1,"")</f>
        <v/>
      </c>
      <c r="L202" s="49" t="n"/>
      <c r="M202" s="61" t="n"/>
      <c r="N202" s="61" t="n"/>
      <c r="O202" s="58" t="str">
        <f>IF(AND(N($M202)&gt;0,N($N202)&gt;0),ROUND(10000/($M202*$N202),0),"")</f>
        <v/>
      </c>
      <c r="P202" s="58" t="str">
        <f>IF(AND(N($L202)&gt;0,N($O202)&gt;0),ROUND($L202*$O202/10000,0),"")</f>
        <v/>
      </c>
      <c r="Q202" s="49" t="n"/>
      <c r="R202" s="62" t="str">
        <f>IF(AND(N($L202)&gt;0,N($Q202)&gt;0),ROUND($L202*$Q202,1),"")</f>
        <v/>
      </c>
      <c r="S202" s="48" t="str">
        <f>IF($D202="","",ML_RESP)</f>
        <v/>
      </c>
      <c r="T202" s="47" t="str">
        <f>IF($D202="","",ML_FICHA)</f>
        <v/>
      </c>
      <c r="U202" s="47" t="n"/>
      <c r="V202" s="48" t="n"/>
      <c r="W202" s="63" t="n"/>
      <c r="X202" s="59" t="n"/>
      <c r="Y202" s="59" t="n"/>
      <c r="Z202" s="47" t="n"/>
      <c r="AA202" s="47" t="n"/>
    </row>
    <row r="203">
      <c r="A203" s="42" t="inlineStr">
        <is>
          <t>C-199</t>
        </is>
      </c>
      <c r="B203" s="41" t="str">
        <f>IF($D203="","",ML_N)</f>
        <v/>
      </c>
      <c r="C203" s="42" t="str">
        <f>IF($D203="","",ML_NOMBRE)</f>
        <v/>
      </c>
      <c r="D203" s="43" t="n"/>
      <c r="E203" s="45" t="n"/>
      <c r="F203" s="43" t="n"/>
      <c r="G203" s="43" t="n"/>
      <c r="H203" s="52" t="n"/>
      <c r="I203" s="52" t="n"/>
      <c r="J203" s="43" t="n"/>
      <c r="K203" s="53" t="str">
        <f>IF(AND(ISNUMBER($H203),ISNUMBER($I203)),$I203-$H203+1,"")</f>
        <v/>
      </c>
      <c r="L203" s="51" t="n"/>
      <c r="M203" s="54" t="n"/>
      <c r="N203" s="54" t="n"/>
      <c r="O203" s="41" t="str">
        <f>IF(AND(N($M203)&gt;0,N($N203)&gt;0),ROUND(10000/($M203*$N203),0),"")</f>
        <v/>
      </c>
      <c r="P203" s="41" t="str">
        <f>IF(AND(N($L203)&gt;0,N($O203)&gt;0),ROUND($L203*$O203/10000,0),"")</f>
        <v/>
      </c>
      <c r="Q203" s="51" t="n"/>
      <c r="R203" s="55" t="str">
        <f>IF(AND(N($L203)&gt;0,N($Q203)&gt;0),ROUND($L203*$Q203,1),"")</f>
        <v/>
      </c>
      <c r="S203" s="43" t="str">
        <f>IF($D203="","",ML_RESP)</f>
        <v/>
      </c>
      <c r="T203" s="45" t="str">
        <f>IF($D203="","",ML_FICHA)</f>
        <v/>
      </c>
      <c r="U203" s="45" t="n"/>
      <c r="V203" s="43" t="n"/>
      <c r="W203" s="56" t="n"/>
      <c r="X203" s="52" t="n"/>
      <c r="Y203" s="52" t="n"/>
      <c r="Z203" s="45" t="n"/>
      <c r="AA203" s="45" t="n"/>
    </row>
    <row r="204">
      <c r="A204" s="57" t="inlineStr">
        <is>
          <t>C-200</t>
        </is>
      </c>
      <c r="B204" s="58" t="str">
        <f>IF($D204="","",ML_N)</f>
        <v/>
      </c>
      <c r="C204" s="57" t="str">
        <f>IF($D204="","",ML_NOMBRE)</f>
        <v/>
      </c>
      <c r="D204" s="48" t="n"/>
      <c r="E204" s="47" t="n"/>
      <c r="F204" s="48" t="n"/>
      <c r="G204" s="48" t="n"/>
      <c r="H204" s="59" t="n"/>
      <c r="I204" s="59" t="n"/>
      <c r="J204" s="48" t="n"/>
      <c r="K204" s="60" t="str">
        <f>IF(AND(ISNUMBER($H204),ISNUMBER($I204)),$I204-$H204+1,"")</f>
        <v/>
      </c>
      <c r="L204" s="49" t="n"/>
      <c r="M204" s="61" t="n"/>
      <c r="N204" s="61" t="n"/>
      <c r="O204" s="58" t="str">
        <f>IF(AND(N($M204)&gt;0,N($N204)&gt;0),ROUND(10000/($M204*$N204),0),"")</f>
        <v/>
      </c>
      <c r="P204" s="58" t="str">
        <f>IF(AND(N($L204)&gt;0,N($O204)&gt;0),ROUND($L204*$O204/10000,0),"")</f>
        <v/>
      </c>
      <c r="Q204" s="49" t="n"/>
      <c r="R204" s="62" t="str">
        <f>IF(AND(N($L204)&gt;0,N($Q204)&gt;0),ROUND($L204*$Q204,1),"")</f>
        <v/>
      </c>
      <c r="S204" s="48" t="str">
        <f>IF($D204="","",ML_RESP)</f>
        <v/>
      </c>
      <c r="T204" s="47" t="str">
        <f>IF($D204="","",ML_FICHA)</f>
        <v/>
      </c>
      <c r="U204" s="47" t="n"/>
      <c r="V204" s="48" t="n"/>
      <c r="W204" s="63" t="n"/>
      <c r="X204" s="59" t="n"/>
      <c r="Y204" s="59" t="n"/>
      <c r="Z204" s="47" t="n"/>
      <c r="AA204" s="47" t="n"/>
    </row>
  </sheetData>
  <autoFilter ref="A4:AA204"/>
  <mergeCells count="2">
    <mergeCell ref="A1:AA1"/>
    <mergeCell ref="A2:AA2"/>
  </mergeCells>
  <conditionalFormatting sqref="D5:D204">
    <cfRule type="expression" priority="1" dxfId="0">
      <formula>AND(COUNTIF($B5:$AA5,"?*")+COUNT($B5:$AA5)&gt;0,LEN(D5)=0)</formula>
    </cfRule>
  </conditionalFormatting>
  <conditionalFormatting sqref="H5:H204">
    <cfRule type="expression" priority="2" dxfId="0">
      <formula>AND(COUNTIF($B5:$AA5,"?*")+COUNT($B5:$AA5)&gt;0,LEN(H5)=0)</formula>
    </cfRule>
  </conditionalFormatting>
  <conditionalFormatting sqref="I5:I204">
    <cfRule type="expression" priority="3" dxfId="0">
      <formula>AND(COUNTIF($B5:$AA5,"?*")+COUNT($B5:$AA5)&gt;0,LEN(I5)=0)</formula>
    </cfRule>
    <cfRule type="expression" priority="7" dxfId="1">
      <formula>AND($D5&lt;&gt;"",ISNUMBER($I5),$I5&lt;TODAY(),$V5&lt;&gt;"En cosecha",$V5&lt;&gt;"Terminado",$V5&lt;&gt;"Cancelado",$V5&lt;&gt;"Suspendido")</formula>
    </cfRule>
  </conditionalFormatting>
  <conditionalFormatting sqref="L5:L204">
    <cfRule type="expression" priority="4" dxfId="0">
      <formula>AND(COUNTIF($B5:$AA5,"?*")+COUNT($B5:$AA5)&gt;0,LEN(L5)=0)</formula>
    </cfRule>
    <cfRule type="expression" priority="6" dxfId="2">
      <formula>AND(ISNUMBER($L5),N(ML_AREA)&gt;0,$L5&gt;ML_AREA)</formula>
    </cfRule>
  </conditionalFormatting>
  <conditionalFormatting sqref="V5:V204">
    <cfRule type="expression" priority="5" dxfId="0">
      <formula>AND(COUNTIF($B5:$AA5,"?*")+COUNT($B5:$AA5)&gt;0,LEN(V5)=0)</formula>
    </cfRule>
  </conditionalFormatting>
  <conditionalFormatting sqref="W5:W204">
    <cfRule type="dataBar" priority="8">
      <dataBar showValue="1">
        <cfvo type="num" val="0"/>
        <cfvo type="num" val="100"/>
        <color rgb="FF7CC152"/>
      </dataBar>
    </cfRule>
  </conditionalFormatting>
  <dataValidations count="26">
    <dataValidation sqref="A5:A204" showDropDown="0" showInputMessage="1" showErrorMessage="0" allowBlank="1" promptTitle="Código del ciclo" prompt="Se asigna solo. Úselo en Cronograma, Insumos y Producción para enlazar esas filas con este ciclo."/>
    <dataValidation sqref="B5:B204" showDropDown="0" showInputMessage="1" showErrorMessage="0" allowBlank="1" promptTitle="Se calcula sola" prompt="Sale de «Mi lote». Escríbalo encima solo si este ciclo es de otro lote."/>
    <dataValidation sqref="C5:C204" showDropDown="0" showInputMessage="1" showErrorMessage="0" allowBlank="1" promptTitle="Se calcula sola" prompt="Sale de «Mi lote». Escríbalo encima solo si este ciclo es de otro lote."/>
    <dataValidation sqref="D5:D204" showDropDown="0" showInputMessage="1" showErrorMessage="1" allowBlank="1" errorTitle="Valor fuera de la lista" error="Ese valor no está en la lista. Pulse «Sí» para dejarlo así o «No» para elegir uno. Puede ampliar las listas en la hoja «Listas»." promptTitle="Cultivo" prompt="Elija el cultivo. Si no está en la lista, escríbalo y agréguelo en la hoja «Listas»." type="list" errorStyle="warning">
      <formula1>L_Cultivo</formula1>
    </dataValidation>
    <dataValidation sqref="E5:E204" showDropDown="0" showInputMessage="1" showErrorMessage="0" allowBlank="1" promptTitle="Variedad" prompt="Ej.: Chonto, Dominico hartón, Castillo, Cargamanto rojo."/>
    <dataValidation sqref="F5:F204" showDropDown="0" showInputMessage="1" showErrorMessage="1" allowBlank="1" errorTitle="Valor fuera de la lista" error="Ese valor no está en la lista. Pulse «Sí» para dejarlo así o «No» para elegir uno. Puede ampliar las listas en la hoja «Listas»." promptTitle="Tipo de instalación" prompt="¿Dónde se produce? Campo abierto, invernadero, casa malla, hidroponía…" type="list" errorStyle="warning">
      <formula1>L_Instal</formula1>
    </dataValidation>
    <dataValidation sqref="G5:G204" showDropDown="0" showInputMessage="1" showErrorMessage="1" allowBlank="1" errorTitle="Valor fuera de la lista" error="Ese valor no está en la lista. Pulse «Sí» para dejarlo así o «No» para elegir uno. Puede ampliar las listas en la hoja «Listas»." promptTitle="Método de siembra" prompt="Siembra directa, trasplante, propagación o cultivo ya establecido (perenne)." type="list" errorStyle="warning">
      <formula1>L_Metodo</formula1>
    </dataValidation>
    <dataValidation sqref="H5:H204" showDropDown="0" showInputMessage="1" showErrorMessage="1" allowBlank="1" errorTitle="Fecha no válida" error="Escriba una fecha entre 01/01/2025 y 31/12/2030 (dd/mm/aaaa). No use textos como «semanal»: para eso están la frecuencia y las observaciones." promptTitle="Fecha prevista de inicio" prompt="Día en que empieza el ciclo (siembra o trasplante). dd/mm/aaaa." type="date" errorStyle="stop" operator="between">
      <formula1>45658</formula1>
      <formula2>47848</formula2>
    </dataValidation>
    <dataValidation sqref="I5:I204" showDropDown="0" showInputMessage="1" showErrorMessage="1" allowBlank="1" errorTitle="Fecha no válida" error="La fecha debe estar entre 2025 y 2030 y no puede ser anterior a la fecha de inicio de la misma fila." promptTitle="Fecha probable de cosecha" prompt="Primera cosecha esperada (dd/mm/aaaa). Si la cosecha es continua, escriba la primera fecha y elija la frecuencia." type="custom" errorStyle="stop">
      <formula1>AND(ISNUMBER(I5),I5&gt;=45658,I5&lt;=47848,OR(NOT(ISNUMBER($H5)),I5&gt;=$H5))</formula1>
    </dataValidation>
    <dataValidation sqref="J5:J204" showDropDown="0" showInputMessage="1" showErrorMessage="1" allowBlank="1" errorTitle="Elija de la lista" error="Ese valor no está permitido. Haga clic en la flecha ▼ de la celda y elija una opción de la lista." promptTitle="Frecuencia de cosecha" prompt="Única, semanal, quincenal, mensual o continua." type="list" errorStyle="stop">
      <formula1>L_Frec</formula1>
    </dataValidation>
    <dataValidation sqref="K5:K204" showDropDown="0" showInputMessage="1" showErrorMessage="0" allowBlank="1" promptTitle="Se calcula sola" prompt="Días entre el inicio y la cosecha probable."/>
    <dataValidation sqref="L5:L204" showDropDown="0" showInputMessage="1" showErrorMessage="1" allowBlank="1" errorTitle="Número no válido" error="Escriba solo el número, sin unidades ni textos como «no aplica». Si no aplica, deje la celda vacía. Rango: 0 a 100.000." promptTitle="Área planificada (m²)" prompt="Metros cuadrados de este ciclo. Solo el número, sin «m2». Ej.: 250 o 12,5." type="decimal" errorStyle="stop" operator="between">
      <formula1>0</formula1>
      <formula2>100000</formula2>
    </dataValidation>
    <dataValidation sqref="M5:M204" showDropDown="0" showInputMessage="1" showErrorMessage="1" allowBlank="1" errorTitle="Número no válido" error="Escriba solo el número, sin unidades ni textos como «no aplica». Si no aplica, deje la celda vacía. Rango: 0,02 a 20." promptTitle="Distancia entre surcos" prompt="En METROS: 80 cm = 0,8. Déjela vacía si no aplica (bandejas, NFT)." type="decimal" errorStyle="stop" operator="between">
      <formula1>0.02</formula1>
      <formula2>20</formula2>
    </dataValidation>
    <dataValidation sqref="N5:N204" showDropDown="0" showInputMessage="1" showErrorMessage="1" allowBlank="1" errorTitle="Número no válido" error="Escriba solo el número, sin unidades ni textos como «no aplica». Si no aplica, deje la celda vacía. Rango: 0,02 a 20." promptTitle="Distancia entre plantas" prompt="En METROS: 30 cm = 0,3. Déjela vacía si no aplica." type="decimal" errorStyle="stop" operator="between">
      <formula1>0.02</formula1>
      <formula2>20</formula2>
    </dataValidation>
    <dataValidation sqref="O5:O204" showDropDown="0" showInputMessage="1" showErrorMessage="0" allowBlank="1" promptTitle="Se calcula sola" prompt="Sale de las distancias: 10.000 ÷ (surcos × plantas). Si su sistema no usa distancias, escriba la densidad encima."/>
    <dataValidation sqref="P5:P204" showDropDown="0" showInputMessage="1" showErrorMessage="0" allowBlank="1" promptTitle="Se calcula sola" prompt="Área × densidad ÷ 10.000. Si conoce el número real de plantas, escríbalo encima."/>
    <dataValidation sqref="Q5:Q204" showDropDown="0" showInputMessage="1" showErrorMessage="1" allowBlank="1" errorTitle="Número no válido" error="Escriba solo el número, sin unidades ni textos como «no aplica». Si no aplica, deje la celda vacía. Rango: 0 a 500." promptTitle="Rendimiento meta (kg/m²)" prompt="Kilos esperados por m² en el ciclo. Un solo número (no «6 a 8»): use el valor medio, ej. 7." type="decimal" errorStyle="stop" operator="between">
      <formula1>0</formula1>
      <formula2>500</formula2>
    </dataValidation>
    <dataValidation sqref="R5:R204" showDropDown="0" showInputMessage="1" showErrorMessage="0" allowBlank="1" promptTitle="Se calcula sola" prompt="Área × rendimiento meta. Si tiene una meta propia, escríbala encima."/>
    <dataValidation sqref="S5:S204" showDropDown="0" showInputMessage="1" showErrorMessage="1" allowBlank="1" errorTitle="Valor fuera de la lista" error="Ese valor no está en la lista. Pulse «Sí» para dejarlo así o «No» para elegir uno. Puede ampliar las listas en la hoja «Listas»." promptTitle="Responsable" prompt="Se propone el de «Mi lote». Cámbielo solo si otra persona lidera este ciclo." type="list" errorStyle="warning">
      <formula1>L_Resp</formula1>
    </dataValidation>
    <dataValidation sqref="T5:T204" showDropDown="0" showInputMessage="1" showErrorMessage="0" allowBlank="1" promptTitle="Ficha / grupo" prompt="Número de ficha o grupo de aprendices. Se propone la de «Mi lote»."/>
    <dataValidation sqref="U5:U204" showDropDown="0" showInputMessage="1" showErrorMessage="0" allowBlank="1" promptTitle="Competencia" prompt="Competencia o resultado de aprendizaje que se trabaja en el ciclo."/>
    <dataValidation sqref="V5:V204" showDropDown="0" showInputMessage="1" showErrorMessage="1" allowBlank="1" errorTitle="Elija de la lista" error="Ese valor no está permitido. Haga clic en la flecha ▼ de la celda y elija una opción de la lista." promptTitle="Estado del ciclo" prompt="Planeado → En establecimiento → En desarrollo → En cosecha → Terminado." type="list" errorStyle="stop">
      <formula1>L_EstCiclo</formula1>
    </dataValidation>
    <dataValidation sqref="W5:W204" showDropDown="0" showInputMessage="1" showErrorMessage="1" allowBlank="1" errorTitle="Porcentaje no válido" error="Escriba un número entero de 0 a 100 (ej.: 40 para 40 %)." promptTitle="% de avance" prompt="Número entero de 0 a 100 (ej.: 40 = 40 %)." type="whole" errorStyle="stop" operator="between">
      <formula1>0</formula1>
      <formula2>100</formula2>
    </dataValidation>
    <dataValidation sqref="X5:X204" showDropDown="0" showInputMessage="1" showErrorMessage="1" allowBlank="1" errorTitle="Fecha no válida" error="Escriba una fecha entre 01/01/2025 y 31/12/2030 (dd/mm/aaaa). No use textos como «semanal»: para eso están la frecuencia y las observaciones." promptTitle="Fecha real de inicio" prompt="Llénela cuando el ciclo empiece de verdad." type="date" errorStyle="stop" operator="between">
      <formula1>45658</formula1>
      <formula2>47848</formula2>
    </dataValidation>
    <dataValidation sqref="Y5:Y204" showDropDown="0" showInputMessage="1" showErrorMessage="1" allowBlank="1" errorTitle="Fecha no válida" error="La fecha debe estar entre 2025 y 2030 y no puede ser anterior a la fecha de inicio de la misma fila." promptTitle="Fecha real de fin" prompt="Llénela al cerrar el ciclo." type="custom" errorStyle="stop">
      <formula1>AND(ISNUMBER(Y5),Y5&gt;=45658,Y5&lt;=47848,OR(NOT(ISNUMBER($X5)),Y5&gt;=$X5))</formula1>
    </dataValidation>
    <dataValidation sqref="Z5:Z204" showDropDown="0" showInputMessage="1" showErrorMessage="0" allowBlank="1" promptTitle="Riesgos" prompt="Ej.: falta de riego, plagas, lluvias, disponibilidad de aprendices."/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9A900"/>
    <outlinePr summaryBelow="1" summaryRight="1"/>
    <pageSetUpPr fitToPage="1"/>
  </sheetPr>
  <dimension ref="A1:Z304"/>
  <sheetViews>
    <sheetView zoomScale="90"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7" customWidth="1" min="3" max="3"/>
    <col width="14" customWidth="1" min="4" max="4"/>
    <col width="34" customWidth="1" min="5" max="5"/>
    <col width="18" customWidth="1" min="6" max="6"/>
    <col width="11" customWidth="1" min="7" max="7"/>
    <col width="11" customWidth="1" min="8" max="8"/>
    <col width="9" customWidth="1" min="9" max="9"/>
    <col width="22" customWidth="1" min="10" max="10"/>
    <col width="11" customWidth="1" min="11" max="11"/>
    <col width="20" customWidth="1" min="12" max="12"/>
    <col width="13" customWidth="1" min="13" max="13"/>
    <col width="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</cols>
  <sheetData>
    <row r="1" ht="26" customHeight="1">
      <c r="A1" s="1" t="inlineStr">
        <is>
          <t>CRONOGRAMA OPERATIVO · una fila por actividad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3" ht="14" customHeight="1">
      <c r="A3" s="12" t="inlineStr">
        <is>
          <t>automático</t>
        </is>
      </c>
      <c r="B3" s="10" t="inlineStr">
        <is>
          <t>▼ lista</t>
        </is>
      </c>
      <c r="C3" s="12" t="inlineStr">
        <is>
          <t>automático</t>
        </is>
      </c>
      <c r="D3" s="10" t="inlineStr">
        <is>
          <t>▼ lista</t>
        </is>
      </c>
      <c r="E3" s="8" t="inlineStr">
        <is>
          <t>escriba</t>
        </is>
      </c>
      <c r="F3" s="10" t="inlineStr">
        <is>
          <t>▼ lista</t>
        </is>
      </c>
      <c r="G3" s="8" t="inlineStr">
        <is>
          <t>fecha</t>
        </is>
      </c>
      <c r="H3" s="8" t="inlineStr">
        <is>
          <t>fecha</t>
        </is>
      </c>
      <c r="I3" s="12" t="inlineStr">
        <is>
          <t>automático</t>
        </is>
      </c>
      <c r="J3" s="10" t="inlineStr">
        <is>
          <t>▼ lista</t>
        </is>
      </c>
      <c r="K3" s="8" t="inlineStr">
        <is>
          <t>escriba</t>
        </is>
      </c>
      <c r="L3" s="8" t="inlineStr">
        <is>
          <t>escriba</t>
        </is>
      </c>
      <c r="M3" s="10" t="inlineStr">
        <is>
          <t>▼ lista</t>
        </is>
      </c>
      <c r="N3" s="8" t="inlineStr">
        <is>
          <t>0 a 100</t>
        </is>
      </c>
      <c r="O3" s="64" t="str">
        <f>"Calendario "&amp;ML_ANO</f>
        <v>Calendario 2026</v>
      </c>
      <c r="P3" s="65" t="n"/>
      <c r="Q3" s="65" t="n"/>
      <c r="R3" s="65" t="n"/>
      <c r="S3" s="65" t="n"/>
      <c r="T3" s="65" t="n"/>
      <c r="U3" s="65" t="n"/>
      <c r="V3" s="65" t="n"/>
      <c r="W3" s="65" t="n"/>
      <c r="X3" s="65" t="n"/>
      <c r="Y3" s="65" t="n"/>
      <c r="Z3" s="66" t="n"/>
    </row>
    <row r="4" ht="44" customHeight="1">
      <c r="A4" s="22" t="inlineStr">
        <is>
          <t>ID actividad</t>
        </is>
      </c>
      <c r="B4" s="22" t="inlineStr">
        <is>
          <t>ID ciclo</t>
        </is>
      </c>
      <c r="C4" s="22" t="inlineStr">
        <is>
          <t>ID lote</t>
        </is>
      </c>
      <c r="D4" s="22" t="inlineStr">
        <is>
          <t>Cultivo</t>
        </is>
      </c>
      <c r="E4" s="22" t="inlineStr">
        <is>
          <t>Actividad</t>
        </is>
      </c>
      <c r="F4" s="22" t="inlineStr">
        <is>
          <t>Tipo</t>
        </is>
      </c>
      <c r="G4" s="22" t="inlineStr">
        <is>
          <t>Fecha inicio</t>
        </is>
      </c>
      <c r="H4" s="22" t="inlineStr">
        <is>
          <t>Fecha fin</t>
        </is>
      </c>
      <c r="I4" s="22" t="inlineStr">
        <is>
          <t>Duración (días)</t>
        </is>
      </c>
      <c r="J4" s="22" t="inlineStr">
        <is>
          <t>Responsable</t>
        </is>
      </c>
      <c r="K4" s="22" t="inlineStr">
        <is>
          <t>Ficha / grupo</t>
        </is>
      </c>
      <c r="L4" s="22" t="inlineStr">
        <is>
          <t>Evidencia / producto</t>
        </is>
      </c>
      <c r="M4" s="22" t="inlineStr">
        <is>
          <t>Estado</t>
        </is>
      </c>
      <c r="N4" s="22" t="inlineStr">
        <is>
          <t>% avance</t>
        </is>
      </c>
      <c r="O4" s="22" t="inlineStr">
        <is>
          <t>Ene</t>
        </is>
      </c>
      <c r="P4" s="22" t="inlineStr">
        <is>
          <t>Feb</t>
        </is>
      </c>
      <c r="Q4" s="22" t="inlineStr">
        <is>
          <t>Mar</t>
        </is>
      </c>
      <c r="R4" s="22" t="inlineStr">
        <is>
          <t>Abr</t>
        </is>
      </c>
      <c r="S4" s="22" t="inlineStr">
        <is>
          <t>May</t>
        </is>
      </c>
      <c r="T4" s="22" t="inlineStr">
        <is>
          <t>Jun</t>
        </is>
      </c>
      <c r="U4" s="22" t="inlineStr">
        <is>
          <t>Jul</t>
        </is>
      </c>
      <c r="V4" s="22" t="inlineStr">
        <is>
          <t>Ago</t>
        </is>
      </c>
      <c r="W4" s="22" t="inlineStr">
        <is>
          <t>Sep</t>
        </is>
      </c>
      <c r="X4" s="22" t="inlineStr">
        <is>
          <t>Oct</t>
        </is>
      </c>
      <c r="Y4" s="22" t="inlineStr">
        <is>
          <t>Nov</t>
        </is>
      </c>
      <c r="Z4" s="22" t="inlineStr">
        <is>
          <t>Dic</t>
        </is>
      </c>
    </row>
    <row r="5">
      <c r="A5" s="42" t="inlineStr">
        <is>
          <t>A-001</t>
        </is>
      </c>
      <c r="B5" s="43" t="str">
        <f>IF($E5="","",IF(COUNTIF('Plan Cultivos'!$D$5:$D$204,"?*")=1,INDEX('Plan Cultivos'!$A$5:$A$204,MATCH("?*",'Plan Cultivos'!$D$5:$D$204,0)),""))</f>
        <v/>
      </c>
      <c r="C5" s="41" t="str">
        <f>IF($E5="","",ML_N)</f>
        <v/>
      </c>
      <c r="D5" s="43" t="str">
        <f>IF($B5="","",IFERROR(VLOOKUP($B5,'Plan Cultivos'!$A$5:$D$204,4,FALSE)&amp;"",""))</f>
        <v/>
      </c>
      <c r="E5" s="45" t="n"/>
      <c r="F5" s="43" t="n"/>
      <c r="G5" s="52" t="n"/>
      <c r="H5" s="52" t="n"/>
      <c r="I5" s="53" t="str">
        <f>IF(AND(ISNUMBER($G5),ISNUMBER($H5)),$H5-$G5+1,"")</f>
        <v/>
      </c>
      <c r="J5" s="43" t="str">
        <f>IF($E5="","",ML_RESP)</f>
        <v/>
      </c>
      <c r="K5" s="45" t="str">
        <f>IF($E5="","",IFERROR(VLOOKUP($B5,'Plan Cultivos'!$A$5:$T$204,20,FALSE)&amp;"",ML_FICHA&amp;""))</f>
        <v/>
      </c>
      <c r="L5" s="45" t="n"/>
      <c r="M5" s="43" t="n"/>
      <c r="N5" s="56" t="n"/>
      <c r="O5" s="67" t="str">
        <f>IF(ISNUMBER($G5),IF(AND($G5&lt;DATE(ML_ANO,2,1),IF(ISNUMBER($H5),$H5,$G5)&gt;=DATE(ML_ANO,1,1)),1,""),"")</f>
        <v/>
      </c>
      <c r="P5" s="67" t="str">
        <f>IF(ISNUMBER($G5),IF(AND($G5&lt;DATE(ML_ANO,3,1),IF(ISNUMBER($H5),$H5,$G5)&gt;=DATE(ML_ANO,2,1)),1,""),"")</f>
        <v/>
      </c>
      <c r="Q5" s="67" t="str">
        <f>IF(ISNUMBER($G5),IF(AND($G5&lt;DATE(ML_ANO,4,1),IF(ISNUMBER($H5),$H5,$G5)&gt;=DATE(ML_ANO,3,1)),1,""),"")</f>
        <v/>
      </c>
      <c r="R5" s="67" t="str">
        <f>IF(ISNUMBER($G5),IF(AND($G5&lt;DATE(ML_ANO,5,1),IF(ISNUMBER($H5),$H5,$G5)&gt;=DATE(ML_ANO,4,1)),1,""),"")</f>
        <v/>
      </c>
      <c r="S5" s="67" t="str">
        <f>IF(ISNUMBER($G5),IF(AND($G5&lt;DATE(ML_ANO,6,1),IF(ISNUMBER($H5),$H5,$G5)&gt;=DATE(ML_ANO,5,1)),1,""),"")</f>
        <v/>
      </c>
      <c r="T5" s="67" t="str">
        <f>IF(ISNUMBER($G5),IF(AND($G5&lt;DATE(ML_ANO,7,1),IF(ISNUMBER($H5),$H5,$G5)&gt;=DATE(ML_ANO,6,1)),1,""),"")</f>
        <v/>
      </c>
      <c r="U5" s="67" t="str">
        <f>IF(ISNUMBER($G5),IF(AND($G5&lt;DATE(ML_ANO,8,1),IF(ISNUMBER($H5),$H5,$G5)&gt;=DATE(ML_ANO,7,1)),1,""),"")</f>
        <v/>
      </c>
      <c r="V5" s="67" t="str">
        <f>IF(ISNUMBER($G5),IF(AND($G5&lt;DATE(ML_ANO,9,1),IF(ISNUMBER($H5),$H5,$G5)&gt;=DATE(ML_ANO,8,1)),1,""),"")</f>
        <v/>
      </c>
      <c r="W5" s="67" t="str">
        <f>IF(ISNUMBER($G5),IF(AND($G5&lt;DATE(ML_ANO,10,1),IF(ISNUMBER($H5),$H5,$G5)&gt;=DATE(ML_ANO,9,1)),1,""),"")</f>
        <v/>
      </c>
      <c r="X5" s="67" t="str">
        <f>IF(ISNUMBER($G5),IF(AND($G5&lt;DATE(ML_ANO,11,1),IF(ISNUMBER($H5),$H5,$G5)&gt;=DATE(ML_ANO,10,1)),1,""),"")</f>
        <v/>
      </c>
      <c r="Y5" s="67" t="str">
        <f>IF(ISNUMBER($G5),IF(AND($G5&lt;DATE(ML_ANO,12,1),IF(ISNUMBER($H5),$H5,$G5)&gt;=DATE(ML_ANO,11,1)),1,""),"")</f>
        <v/>
      </c>
      <c r="Z5" s="67" t="str">
        <f>IF(ISNUMBER($G5),IF(AND($G5&lt;DATE(ML_ANO,13,1),IF(ISNUMBER($H5),$H5,$G5)&gt;=DATE(ML_ANO,12,1)),1,""),"")</f>
        <v/>
      </c>
    </row>
    <row r="6">
      <c r="A6" s="57" t="inlineStr">
        <is>
          <t>A-002</t>
        </is>
      </c>
      <c r="B6" s="48" t="str">
        <f>IF($E6="","",IF(COUNTIF('Plan Cultivos'!$D$5:$D$204,"?*")=1,INDEX('Plan Cultivos'!$A$5:$A$204,MATCH("?*",'Plan Cultivos'!$D$5:$D$204,0)),""))</f>
        <v/>
      </c>
      <c r="C6" s="58" t="str">
        <f>IF($E6="","",ML_N)</f>
        <v/>
      </c>
      <c r="D6" s="48" t="str">
        <f>IF($B6="","",IFERROR(VLOOKUP($B6,'Plan Cultivos'!$A$5:$D$204,4,FALSE)&amp;"",""))</f>
        <v/>
      </c>
      <c r="E6" s="47" t="n"/>
      <c r="F6" s="48" t="n"/>
      <c r="G6" s="59" t="n"/>
      <c r="H6" s="59" t="n"/>
      <c r="I6" s="60" t="str">
        <f>IF(AND(ISNUMBER($G6),ISNUMBER($H6)),$H6-$G6+1,"")</f>
        <v/>
      </c>
      <c r="J6" s="48" t="str">
        <f>IF($E6="","",ML_RESP)</f>
        <v/>
      </c>
      <c r="K6" s="47" t="str">
        <f>IF($E6="","",IFERROR(VLOOKUP($B6,'Plan Cultivos'!$A$5:$T$204,20,FALSE)&amp;"",ML_FICHA&amp;""))</f>
        <v/>
      </c>
      <c r="L6" s="47" t="n"/>
      <c r="M6" s="48" t="n"/>
      <c r="N6" s="63" t="n"/>
      <c r="O6" s="68" t="str">
        <f>IF(ISNUMBER($G6),IF(AND($G6&lt;DATE(ML_ANO,2,1),IF(ISNUMBER($H6),$H6,$G6)&gt;=DATE(ML_ANO,1,1)),1,""),"")</f>
        <v/>
      </c>
      <c r="P6" s="68" t="str">
        <f>IF(ISNUMBER($G6),IF(AND($G6&lt;DATE(ML_ANO,3,1),IF(ISNUMBER($H6),$H6,$G6)&gt;=DATE(ML_ANO,2,1)),1,""),"")</f>
        <v/>
      </c>
      <c r="Q6" s="68" t="str">
        <f>IF(ISNUMBER($G6),IF(AND($G6&lt;DATE(ML_ANO,4,1),IF(ISNUMBER($H6),$H6,$G6)&gt;=DATE(ML_ANO,3,1)),1,""),"")</f>
        <v/>
      </c>
      <c r="R6" s="68" t="str">
        <f>IF(ISNUMBER($G6),IF(AND($G6&lt;DATE(ML_ANO,5,1),IF(ISNUMBER($H6),$H6,$G6)&gt;=DATE(ML_ANO,4,1)),1,""),"")</f>
        <v/>
      </c>
      <c r="S6" s="68" t="str">
        <f>IF(ISNUMBER($G6),IF(AND($G6&lt;DATE(ML_ANO,6,1),IF(ISNUMBER($H6),$H6,$G6)&gt;=DATE(ML_ANO,5,1)),1,""),"")</f>
        <v/>
      </c>
      <c r="T6" s="68" t="str">
        <f>IF(ISNUMBER($G6),IF(AND($G6&lt;DATE(ML_ANO,7,1),IF(ISNUMBER($H6),$H6,$G6)&gt;=DATE(ML_ANO,6,1)),1,""),"")</f>
        <v/>
      </c>
      <c r="U6" s="68" t="str">
        <f>IF(ISNUMBER($G6),IF(AND($G6&lt;DATE(ML_ANO,8,1),IF(ISNUMBER($H6),$H6,$G6)&gt;=DATE(ML_ANO,7,1)),1,""),"")</f>
        <v/>
      </c>
      <c r="V6" s="68" t="str">
        <f>IF(ISNUMBER($G6),IF(AND($G6&lt;DATE(ML_ANO,9,1),IF(ISNUMBER($H6),$H6,$G6)&gt;=DATE(ML_ANO,8,1)),1,""),"")</f>
        <v/>
      </c>
      <c r="W6" s="68" t="str">
        <f>IF(ISNUMBER($G6),IF(AND($G6&lt;DATE(ML_ANO,10,1),IF(ISNUMBER($H6),$H6,$G6)&gt;=DATE(ML_ANO,9,1)),1,""),"")</f>
        <v/>
      </c>
      <c r="X6" s="68" t="str">
        <f>IF(ISNUMBER($G6),IF(AND($G6&lt;DATE(ML_ANO,11,1),IF(ISNUMBER($H6),$H6,$G6)&gt;=DATE(ML_ANO,10,1)),1,""),"")</f>
        <v/>
      </c>
      <c r="Y6" s="68" t="str">
        <f>IF(ISNUMBER($G6),IF(AND($G6&lt;DATE(ML_ANO,12,1),IF(ISNUMBER($H6),$H6,$G6)&gt;=DATE(ML_ANO,11,1)),1,""),"")</f>
        <v/>
      </c>
      <c r="Z6" s="68" t="str">
        <f>IF(ISNUMBER($G6),IF(AND($G6&lt;DATE(ML_ANO,13,1),IF(ISNUMBER($H6),$H6,$G6)&gt;=DATE(ML_ANO,12,1)),1,""),"")</f>
        <v/>
      </c>
    </row>
    <row r="7">
      <c r="A7" s="42" t="inlineStr">
        <is>
          <t>A-003</t>
        </is>
      </c>
      <c r="B7" s="43" t="str">
        <f>IF($E7="","",IF(COUNTIF('Plan Cultivos'!$D$5:$D$204,"?*")=1,INDEX('Plan Cultivos'!$A$5:$A$204,MATCH("?*",'Plan Cultivos'!$D$5:$D$204,0)),""))</f>
        <v/>
      </c>
      <c r="C7" s="41" t="str">
        <f>IF($E7="","",ML_N)</f>
        <v/>
      </c>
      <c r="D7" s="43" t="str">
        <f>IF($B7="","",IFERROR(VLOOKUP($B7,'Plan Cultivos'!$A$5:$D$204,4,FALSE)&amp;"",""))</f>
        <v/>
      </c>
      <c r="E7" s="45" t="n"/>
      <c r="F7" s="43" t="n"/>
      <c r="G7" s="52" t="n"/>
      <c r="H7" s="52" t="n"/>
      <c r="I7" s="53" t="str">
        <f>IF(AND(ISNUMBER($G7),ISNUMBER($H7)),$H7-$G7+1,"")</f>
        <v/>
      </c>
      <c r="J7" s="43" t="str">
        <f>IF($E7="","",ML_RESP)</f>
        <v/>
      </c>
      <c r="K7" s="45" t="str">
        <f>IF($E7="","",IFERROR(VLOOKUP($B7,'Plan Cultivos'!$A$5:$T$204,20,FALSE)&amp;"",ML_FICHA&amp;""))</f>
        <v/>
      </c>
      <c r="L7" s="45" t="n"/>
      <c r="M7" s="43" t="n"/>
      <c r="N7" s="56" t="n"/>
      <c r="O7" s="67" t="str">
        <f>IF(ISNUMBER($G7),IF(AND($G7&lt;DATE(ML_ANO,2,1),IF(ISNUMBER($H7),$H7,$G7)&gt;=DATE(ML_ANO,1,1)),1,""),"")</f>
        <v/>
      </c>
      <c r="P7" s="67" t="str">
        <f>IF(ISNUMBER($G7),IF(AND($G7&lt;DATE(ML_ANO,3,1),IF(ISNUMBER($H7),$H7,$G7)&gt;=DATE(ML_ANO,2,1)),1,""),"")</f>
        <v/>
      </c>
      <c r="Q7" s="67" t="str">
        <f>IF(ISNUMBER($G7),IF(AND($G7&lt;DATE(ML_ANO,4,1),IF(ISNUMBER($H7),$H7,$G7)&gt;=DATE(ML_ANO,3,1)),1,""),"")</f>
        <v/>
      </c>
      <c r="R7" s="67" t="str">
        <f>IF(ISNUMBER($G7),IF(AND($G7&lt;DATE(ML_ANO,5,1),IF(ISNUMBER($H7),$H7,$G7)&gt;=DATE(ML_ANO,4,1)),1,""),"")</f>
        <v/>
      </c>
      <c r="S7" s="67" t="str">
        <f>IF(ISNUMBER($G7),IF(AND($G7&lt;DATE(ML_ANO,6,1),IF(ISNUMBER($H7),$H7,$G7)&gt;=DATE(ML_ANO,5,1)),1,""),"")</f>
        <v/>
      </c>
      <c r="T7" s="67" t="str">
        <f>IF(ISNUMBER($G7),IF(AND($G7&lt;DATE(ML_ANO,7,1),IF(ISNUMBER($H7),$H7,$G7)&gt;=DATE(ML_ANO,6,1)),1,""),"")</f>
        <v/>
      </c>
      <c r="U7" s="67" t="str">
        <f>IF(ISNUMBER($G7),IF(AND($G7&lt;DATE(ML_ANO,8,1),IF(ISNUMBER($H7),$H7,$G7)&gt;=DATE(ML_ANO,7,1)),1,""),"")</f>
        <v/>
      </c>
      <c r="V7" s="67" t="str">
        <f>IF(ISNUMBER($G7),IF(AND($G7&lt;DATE(ML_ANO,9,1),IF(ISNUMBER($H7),$H7,$G7)&gt;=DATE(ML_ANO,8,1)),1,""),"")</f>
        <v/>
      </c>
      <c r="W7" s="67" t="str">
        <f>IF(ISNUMBER($G7),IF(AND($G7&lt;DATE(ML_ANO,10,1),IF(ISNUMBER($H7),$H7,$G7)&gt;=DATE(ML_ANO,9,1)),1,""),"")</f>
        <v/>
      </c>
      <c r="X7" s="67" t="str">
        <f>IF(ISNUMBER($G7),IF(AND($G7&lt;DATE(ML_ANO,11,1),IF(ISNUMBER($H7),$H7,$G7)&gt;=DATE(ML_ANO,10,1)),1,""),"")</f>
        <v/>
      </c>
      <c r="Y7" s="67" t="str">
        <f>IF(ISNUMBER($G7),IF(AND($G7&lt;DATE(ML_ANO,12,1),IF(ISNUMBER($H7),$H7,$G7)&gt;=DATE(ML_ANO,11,1)),1,""),"")</f>
        <v/>
      </c>
      <c r="Z7" s="67" t="str">
        <f>IF(ISNUMBER($G7),IF(AND($G7&lt;DATE(ML_ANO,13,1),IF(ISNUMBER($H7),$H7,$G7)&gt;=DATE(ML_ANO,12,1)),1,""),"")</f>
        <v/>
      </c>
    </row>
    <row r="8">
      <c r="A8" s="57" t="inlineStr">
        <is>
          <t>A-004</t>
        </is>
      </c>
      <c r="B8" s="48" t="str">
        <f>IF($E8="","",IF(COUNTIF('Plan Cultivos'!$D$5:$D$204,"?*")=1,INDEX('Plan Cultivos'!$A$5:$A$204,MATCH("?*",'Plan Cultivos'!$D$5:$D$204,0)),""))</f>
        <v/>
      </c>
      <c r="C8" s="58" t="str">
        <f>IF($E8="","",ML_N)</f>
        <v/>
      </c>
      <c r="D8" s="48" t="str">
        <f>IF($B8="","",IFERROR(VLOOKUP($B8,'Plan Cultivos'!$A$5:$D$204,4,FALSE)&amp;"",""))</f>
        <v/>
      </c>
      <c r="E8" s="47" t="n"/>
      <c r="F8" s="48" t="n"/>
      <c r="G8" s="59" t="n"/>
      <c r="H8" s="59" t="n"/>
      <c r="I8" s="60" t="str">
        <f>IF(AND(ISNUMBER($G8),ISNUMBER($H8)),$H8-$G8+1,"")</f>
        <v/>
      </c>
      <c r="J8" s="48" t="str">
        <f>IF($E8="","",ML_RESP)</f>
        <v/>
      </c>
      <c r="K8" s="47" t="str">
        <f>IF($E8="","",IFERROR(VLOOKUP($B8,'Plan Cultivos'!$A$5:$T$204,20,FALSE)&amp;"",ML_FICHA&amp;""))</f>
        <v/>
      </c>
      <c r="L8" s="47" t="n"/>
      <c r="M8" s="48" t="n"/>
      <c r="N8" s="63" t="n"/>
      <c r="O8" s="68" t="str">
        <f>IF(ISNUMBER($G8),IF(AND($G8&lt;DATE(ML_ANO,2,1),IF(ISNUMBER($H8),$H8,$G8)&gt;=DATE(ML_ANO,1,1)),1,""),"")</f>
        <v/>
      </c>
      <c r="P8" s="68" t="str">
        <f>IF(ISNUMBER($G8),IF(AND($G8&lt;DATE(ML_ANO,3,1),IF(ISNUMBER($H8),$H8,$G8)&gt;=DATE(ML_ANO,2,1)),1,""),"")</f>
        <v/>
      </c>
      <c r="Q8" s="68" t="str">
        <f>IF(ISNUMBER($G8),IF(AND($G8&lt;DATE(ML_ANO,4,1),IF(ISNUMBER($H8),$H8,$G8)&gt;=DATE(ML_ANO,3,1)),1,""),"")</f>
        <v/>
      </c>
      <c r="R8" s="68" t="str">
        <f>IF(ISNUMBER($G8),IF(AND($G8&lt;DATE(ML_ANO,5,1),IF(ISNUMBER($H8),$H8,$G8)&gt;=DATE(ML_ANO,4,1)),1,""),"")</f>
        <v/>
      </c>
      <c r="S8" s="68" t="str">
        <f>IF(ISNUMBER($G8),IF(AND($G8&lt;DATE(ML_ANO,6,1),IF(ISNUMBER($H8),$H8,$G8)&gt;=DATE(ML_ANO,5,1)),1,""),"")</f>
        <v/>
      </c>
      <c r="T8" s="68" t="str">
        <f>IF(ISNUMBER($G8),IF(AND($G8&lt;DATE(ML_ANO,7,1),IF(ISNUMBER($H8),$H8,$G8)&gt;=DATE(ML_ANO,6,1)),1,""),"")</f>
        <v/>
      </c>
      <c r="U8" s="68" t="str">
        <f>IF(ISNUMBER($G8),IF(AND($G8&lt;DATE(ML_ANO,8,1),IF(ISNUMBER($H8),$H8,$G8)&gt;=DATE(ML_ANO,7,1)),1,""),"")</f>
        <v/>
      </c>
      <c r="V8" s="68" t="str">
        <f>IF(ISNUMBER($G8),IF(AND($G8&lt;DATE(ML_ANO,9,1),IF(ISNUMBER($H8),$H8,$G8)&gt;=DATE(ML_ANO,8,1)),1,""),"")</f>
        <v/>
      </c>
      <c r="W8" s="68" t="str">
        <f>IF(ISNUMBER($G8),IF(AND($G8&lt;DATE(ML_ANO,10,1),IF(ISNUMBER($H8),$H8,$G8)&gt;=DATE(ML_ANO,9,1)),1,""),"")</f>
        <v/>
      </c>
      <c r="X8" s="68" t="str">
        <f>IF(ISNUMBER($G8),IF(AND($G8&lt;DATE(ML_ANO,11,1),IF(ISNUMBER($H8),$H8,$G8)&gt;=DATE(ML_ANO,10,1)),1,""),"")</f>
        <v/>
      </c>
      <c r="Y8" s="68" t="str">
        <f>IF(ISNUMBER($G8),IF(AND($G8&lt;DATE(ML_ANO,12,1),IF(ISNUMBER($H8),$H8,$G8)&gt;=DATE(ML_ANO,11,1)),1,""),"")</f>
        <v/>
      </c>
      <c r="Z8" s="68" t="str">
        <f>IF(ISNUMBER($G8),IF(AND($G8&lt;DATE(ML_ANO,13,1),IF(ISNUMBER($H8),$H8,$G8)&gt;=DATE(ML_ANO,12,1)),1,""),"")</f>
        <v/>
      </c>
    </row>
    <row r="9">
      <c r="A9" s="42" t="inlineStr">
        <is>
          <t>A-005</t>
        </is>
      </c>
      <c r="B9" s="43" t="str">
        <f>IF($E9="","",IF(COUNTIF('Plan Cultivos'!$D$5:$D$204,"?*")=1,INDEX('Plan Cultivos'!$A$5:$A$204,MATCH("?*",'Plan Cultivos'!$D$5:$D$204,0)),""))</f>
        <v/>
      </c>
      <c r="C9" s="41" t="str">
        <f>IF($E9="","",ML_N)</f>
        <v/>
      </c>
      <c r="D9" s="43" t="str">
        <f>IF($B9="","",IFERROR(VLOOKUP($B9,'Plan Cultivos'!$A$5:$D$204,4,FALSE)&amp;"",""))</f>
        <v/>
      </c>
      <c r="E9" s="45" t="n"/>
      <c r="F9" s="43" t="n"/>
      <c r="G9" s="52" t="n"/>
      <c r="H9" s="52" t="n"/>
      <c r="I9" s="53" t="str">
        <f>IF(AND(ISNUMBER($G9),ISNUMBER($H9)),$H9-$G9+1,"")</f>
        <v/>
      </c>
      <c r="J9" s="43" t="str">
        <f>IF($E9="","",ML_RESP)</f>
        <v/>
      </c>
      <c r="K9" s="45" t="str">
        <f>IF($E9="","",IFERROR(VLOOKUP($B9,'Plan Cultivos'!$A$5:$T$204,20,FALSE)&amp;"",ML_FICHA&amp;""))</f>
        <v/>
      </c>
      <c r="L9" s="45" t="n"/>
      <c r="M9" s="43" t="n"/>
      <c r="N9" s="56" t="n"/>
      <c r="O9" s="67" t="str">
        <f>IF(ISNUMBER($G9),IF(AND($G9&lt;DATE(ML_ANO,2,1),IF(ISNUMBER($H9),$H9,$G9)&gt;=DATE(ML_ANO,1,1)),1,""),"")</f>
        <v/>
      </c>
      <c r="P9" s="67" t="str">
        <f>IF(ISNUMBER($G9),IF(AND($G9&lt;DATE(ML_ANO,3,1),IF(ISNUMBER($H9),$H9,$G9)&gt;=DATE(ML_ANO,2,1)),1,""),"")</f>
        <v/>
      </c>
      <c r="Q9" s="67" t="str">
        <f>IF(ISNUMBER($G9),IF(AND($G9&lt;DATE(ML_ANO,4,1),IF(ISNUMBER($H9),$H9,$G9)&gt;=DATE(ML_ANO,3,1)),1,""),"")</f>
        <v/>
      </c>
      <c r="R9" s="67" t="str">
        <f>IF(ISNUMBER($G9),IF(AND($G9&lt;DATE(ML_ANO,5,1),IF(ISNUMBER($H9),$H9,$G9)&gt;=DATE(ML_ANO,4,1)),1,""),"")</f>
        <v/>
      </c>
      <c r="S9" s="67" t="str">
        <f>IF(ISNUMBER($G9),IF(AND($G9&lt;DATE(ML_ANO,6,1),IF(ISNUMBER($H9),$H9,$G9)&gt;=DATE(ML_ANO,5,1)),1,""),"")</f>
        <v/>
      </c>
      <c r="T9" s="67" t="str">
        <f>IF(ISNUMBER($G9),IF(AND($G9&lt;DATE(ML_ANO,7,1),IF(ISNUMBER($H9),$H9,$G9)&gt;=DATE(ML_ANO,6,1)),1,""),"")</f>
        <v/>
      </c>
      <c r="U9" s="67" t="str">
        <f>IF(ISNUMBER($G9),IF(AND($G9&lt;DATE(ML_ANO,8,1),IF(ISNUMBER($H9),$H9,$G9)&gt;=DATE(ML_ANO,7,1)),1,""),"")</f>
        <v/>
      </c>
      <c r="V9" s="67" t="str">
        <f>IF(ISNUMBER($G9),IF(AND($G9&lt;DATE(ML_ANO,9,1),IF(ISNUMBER($H9),$H9,$G9)&gt;=DATE(ML_ANO,8,1)),1,""),"")</f>
        <v/>
      </c>
      <c r="W9" s="67" t="str">
        <f>IF(ISNUMBER($G9),IF(AND($G9&lt;DATE(ML_ANO,10,1),IF(ISNUMBER($H9),$H9,$G9)&gt;=DATE(ML_ANO,9,1)),1,""),"")</f>
        <v/>
      </c>
      <c r="X9" s="67" t="str">
        <f>IF(ISNUMBER($G9),IF(AND($G9&lt;DATE(ML_ANO,11,1),IF(ISNUMBER($H9),$H9,$G9)&gt;=DATE(ML_ANO,10,1)),1,""),"")</f>
        <v/>
      </c>
      <c r="Y9" s="67" t="str">
        <f>IF(ISNUMBER($G9),IF(AND($G9&lt;DATE(ML_ANO,12,1),IF(ISNUMBER($H9),$H9,$G9)&gt;=DATE(ML_ANO,11,1)),1,""),"")</f>
        <v/>
      </c>
      <c r="Z9" s="67" t="str">
        <f>IF(ISNUMBER($G9),IF(AND($G9&lt;DATE(ML_ANO,13,1),IF(ISNUMBER($H9),$H9,$G9)&gt;=DATE(ML_ANO,12,1)),1,""),"")</f>
        <v/>
      </c>
    </row>
    <row r="10">
      <c r="A10" s="57" t="inlineStr">
        <is>
          <t>A-006</t>
        </is>
      </c>
      <c r="B10" s="48" t="str">
        <f>IF($E10="","",IF(COUNTIF('Plan Cultivos'!$D$5:$D$204,"?*")=1,INDEX('Plan Cultivos'!$A$5:$A$204,MATCH("?*",'Plan Cultivos'!$D$5:$D$204,0)),""))</f>
        <v/>
      </c>
      <c r="C10" s="58" t="str">
        <f>IF($E10="","",ML_N)</f>
        <v/>
      </c>
      <c r="D10" s="48" t="str">
        <f>IF($B10="","",IFERROR(VLOOKUP($B10,'Plan Cultivos'!$A$5:$D$204,4,FALSE)&amp;"",""))</f>
        <v/>
      </c>
      <c r="E10" s="47" t="n"/>
      <c r="F10" s="48" t="n"/>
      <c r="G10" s="59" t="n"/>
      <c r="H10" s="59" t="n"/>
      <c r="I10" s="60" t="str">
        <f>IF(AND(ISNUMBER($G10),ISNUMBER($H10)),$H10-$G10+1,"")</f>
        <v/>
      </c>
      <c r="J10" s="48" t="str">
        <f>IF($E10="","",ML_RESP)</f>
        <v/>
      </c>
      <c r="K10" s="47" t="str">
        <f>IF($E10="","",IFERROR(VLOOKUP($B10,'Plan Cultivos'!$A$5:$T$204,20,FALSE)&amp;"",ML_FICHA&amp;""))</f>
        <v/>
      </c>
      <c r="L10" s="47" t="n"/>
      <c r="M10" s="48" t="n"/>
      <c r="N10" s="63" t="n"/>
      <c r="O10" s="68" t="str">
        <f>IF(ISNUMBER($G10),IF(AND($G10&lt;DATE(ML_ANO,2,1),IF(ISNUMBER($H10),$H10,$G10)&gt;=DATE(ML_ANO,1,1)),1,""),"")</f>
        <v/>
      </c>
      <c r="P10" s="68" t="str">
        <f>IF(ISNUMBER($G10),IF(AND($G10&lt;DATE(ML_ANO,3,1),IF(ISNUMBER($H10),$H10,$G10)&gt;=DATE(ML_ANO,2,1)),1,""),"")</f>
        <v/>
      </c>
      <c r="Q10" s="68" t="str">
        <f>IF(ISNUMBER($G10),IF(AND($G10&lt;DATE(ML_ANO,4,1),IF(ISNUMBER($H10),$H10,$G10)&gt;=DATE(ML_ANO,3,1)),1,""),"")</f>
        <v/>
      </c>
      <c r="R10" s="68" t="str">
        <f>IF(ISNUMBER($G10),IF(AND($G10&lt;DATE(ML_ANO,5,1),IF(ISNUMBER($H10),$H10,$G10)&gt;=DATE(ML_ANO,4,1)),1,""),"")</f>
        <v/>
      </c>
      <c r="S10" s="68" t="str">
        <f>IF(ISNUMBER($G10),IF(AND($G10&lt;DATE(ML_ANO,6,1),IF(ISNUMBER($H10),$H10,$G10)&gt;=DATE(ML_ANO,5,1)),1,""),"")</f>
        <v/>
      </c>
      <c r="T10" s="68" t="str">
        <f>IF(ISNUMBER($G10),IF(AND($G10&lt;DATE(ML_ANO,7,1),IF(ISNUMBER($H10),$H10,$G10)&gt;=DATE(ML_ANO,6,1)),1,""),"")</f>
        <v/>
      </c>
      <c r="U10" s="68" t="str">
        <f>IF(ISNUMBER($G10),IF(AND($G10&lt;DATE(ML_ANO,8,1),IF(ISNUMBER($H10),$H10,$G10)&gt;=DATE(ML_ANO,7,1)),1,""),"")</f>
        <v/>
      </c>
      <c r="V10" s="68" t="str">
        <f>IF(ISNUMBER($G10),IF(AND($G10&lt;DATE(ML_ANO,9,1),IF(ISNUMBER($H10),$H10,$G10)&gt;=DATE(ML_ANO,8,1)),1,""),"")</f>
        <v/>
      </c>
      <c r="W10" s="68" t="str">
        <f>IF(ISNUMBER($G10),IF(AND($G10&lt;DATE(ML_ANO,10,1),IF(ISNUMBER($H10),$H10,$G10)&gt;=DATE(ML_ANO,9,1)),1,""),"")</f>
        <v/>
      </c>
      <c r="X10" s="68" t="str">
        <f>IF(ISNUMBER($G10),IF(AND($G10&lt;DATE(ML_ANO,11,1),IF(ISNUMBER($H10),$H10,$G10)&gt;=DATE(ML_ANO,10,1)),1,""),"")</f>
        <v/>
      </c>
      <c r="Y10" s="68" t="str">
        <f>IF(ISNUMBER($G10),IF(AND($G10&lt;DATE(ML_ANO,12,1),IF(ISNUMBER($H10),$H10,$G10)&gt;=DATE(ML_ANO,11,1)),1,""),"")</f>
        <v/>
      </c>
      <c r="Z10" s="68" t="str">
        <f>IF(ISNUMBER($G10),IF(AND($G10&lt;DATE(ML_ANO,13,1),IF(ISNUMBER($H10),$H10,$G10)&gt;=DATE(ML_ANO,12,1)),1,""),"")</f>
        <v/>
      </c>
    </row>
    <row r="11">
      <c r="A11" s="42" t="inlineStr">
        <is>
          <t>A-007</t>
        </is>
      </c>
      <c r="B11" s="43" t="str">
        <f>IF($E11="","",IF(COUNTIF('Plan Cultivos'!$D$5:$D$204,"?*")=1,INDEX('Plan Cultivos'!$A$5:$A$204,MATCH("?*",'Plan Cultivos'!$D$5:$D$204,0)),""))</f>
        <v/>
      </c>
      <c r="C11" s="41" t="str">
        <f>IF($E11="","",ML_N)</f>
        <v/>
      </c>
      <c r="D11" s="43" t="str">
        <f>IF($B11="","",IFERROR(VLOOKUP($B11,'Plan Cultivos'!$A$5:$D$204,4,FALSE)&amp;"",""))</f>
        <v/>
      </c>
      <c r="E11" s="45" t="n"/>
      <c r="F11" s="43" t="n"/>
      <c r="G11" s="52" t="n"/>
      <c r="H11" s="52" t="n"/>
      <c r="I11" s="53" t="str">
        <f>IF(AND(ISNUMBER($G11),ISNUMBER($H11)),$H11-$G11+1,"")</f>
        <v/>
      </c>
      <c r="J11" s="43" t="str">
        <f>IF($E11="","",ML_RESP)</f>
        <v/>
      </c>
      <c r="K11" s="45" t="str">
        <f>IF($E11="","",IFERROR(VLOOKUP($B11,'Plan Cultivos'!$A$5:$T$204,20,FALSE)&amp;"",ML_FICHA&amp;""))</f>
        <v/>
      </c>
      <c r="L11" s="45" t="n"/>
      <c r="M11" s="43" t="n"/>
      <c r="N11" s="56" t="n"/>
      <c r="O11" s="67" t="str">
        <f>IF(ISNUMBER($G11),IF(AND($G11&lt;DATE(ML_ANO,2,1),IF(ISNUMBER($H11),$H11,$G11)&gt;=DATE(ML_ANO,1,1)),1,""),"")</f>
        <v/>
      </c>
      <c r="P11" s="67" t="str">
        <f>IF(ISNUMBER($G11),IF(AND($G11&lt;DATE(ML_ANO,3,1),IF(ISNUMBER($H11),$H11,$G11)&gt;=DATE(ML_ANO,2,1)),1,""),"")</f>
        <v/>
      </c>
      <c r="Q11" s="67" t="str">
        <f>IF(ISNUMBER($G11),IF(AND($G11&lt;DATE(ML_ANO,4,1),IF(ISNUMBER($H11),$H11,$G11)&gt;=DATE(ML_ANO,3,1)),1,""),"")</f>
        <v/>
      </c>
      <c r="R11" s="67" t="str">
        <f>IF(ISNUMBER($G11),IF(AND($G11&lt;DATE(ML_ANO,5,1),IF(ISNUMBER($H11),$H11,$G11)&gt;=DATE(ML_ANO,4,1)),1,""),"")</f>
        <v/>
      </c>
      <c r="S11" s="67" t="str">
        <f>IF(ISNUMBER($G11),IF(AND($G11&lt;DATE(ML_ANO,6,1),IF(ISNUMBER($H11),$H11,$G11)&gt;=DATE(ML_ANO,5,1)),1,""),"")</f>
        <v/>
      </c>
      <c r="T11" s="67" t="str">
        <f>IF(ISNUMBER($G11),IF(AND($G11&lt;DATE(ML_ANO,7,1),IF(ISNUMBER($H11),$H11,$G11)&gt;=DATE(ML_ANO,6,1)),1,""),"")</f>
        <v/>
      </c>
      <c r="U11" s="67" t="str">
        <f>IF(ISNUMBER($G11),IF(AND($G11&lt;DATE(ML_ANO,8,1),IF(ISNUMBER($H11),$H11,$G11)&gt;=DATE(ML_ANO,7,1)),1,""),"")</f>
        <v/>
      </c>
      <c r="V11" s="67" t="str">
        <f>IF(ISNUMBER($G11),IF(AND($G11&lt;DATE(ML_ANO,9,1),IF(ISNUMBER($H11),$H11,$G11)&gt;=DATE(ML_ANO,8,1)),1,""),"")</f>
        <v/>
      </c>
      <c r="W11" s="67" t="str">
        <f>IF(ISNUMBER($G11),IF(AND($G11&lt;DATE(ML_ANO,10,1),IF(ISNUMBER($H11),$H11,$G11)&gt;=DATE(ML_ANO,9,1)),1,""),"")</f>
        <v/>
      </c>
      <c r="X11" s="67" t="str">
        <f>IF(ISNUMBER($G11),IF(AND($G11&lt;DATE(ML_ANO,11,1),IF(ISNUMBER($H11),$H11,$G11)&gt;=DATE(ML_ANO,10,1)),1,""),"")</f>
        <v/>
      </c>
      <c r="Y11" s="67" t="str">
        <f>IF(ISNUMBER($G11),IF(AND($G11&lt;DATE(ML_ANO,12,1),IF(ISNUMBER($H11),$H11,$G11)&gt;=DATE(ML_ANO,11,1)),1,""),"")</f>
        <v/>
      </c>
      <c r="Z11" s="67" t="str">
        <f>IF(ISNUMBER($G11),IF(AND($G11&lt;DATE(ML_ANO,13,1),IF(ISNUMBER($H11),$H11,$G11)&gt;=DATE(ML_ANO,12,1)),1,""),"")</f>
        <v/>
      </c>
    </row>
    <row r="12">
      <c r="A12" s="57" t="inlineStr">
        <is>
          <t>A-008</t>
        </is>
      </c>
      <c r="B12" s="48" t="str">
        <f>IF($E12="","",IF(COUNTIF('Plan Cultivos'!$D$5:$D$204,"?*")=1,INDEX('Plan Cultivos'!$A$5:$A$204,MATCH("?*",'Plan Cultivos'!$D$5:$D$204,0)),""))</f>
        <v/>
      </c>
      <c r="C12" s="58" t="str">
        <f>IF($E12="","",ML_N)</f>
        <v/>
      </c>
      <c r="D12" s="48" t="str">
        <f>IF($B12="","",IFERROR(VLOOKUP($B12,'Plan Cultivos'!$A$5:$D$204,4,FALSE)&amp;"",""))</f>
        <v/>
      </c>
      <c r="E12" s="47" t="n"/>
      <c r="F12" s="48" t="n"/>
      <c r="G12" s="59" t="n"/>
      <c r="H12" s="59" t="n"/>
      <c r="I12" s="60" t="str">
        <f>IF(AND(ISNUMBER($G12),ISNUMBER($H12)),$H12-$G12+1,"")</f>
        <v/>
      </c>
      <c r="J12" s="48" t="str">
        <f>IF($E12="","",ML_RESP)</f>
        <v/>
      </c>
      <c r="K12" s="47" t="str">
        <f>IF($E12="","",IFERROR(VLOOKUP($B12,'Plan Cultivos'!$A$5:$T$204,20,FALSE)&amp;"",ML_FICHA&amp;""))</f>
        <v/>
      </c>
      <c r="L12" s="47" t="n"/>
      <c r="M12" s="48" t="n"/>
      <c r="N12" s="63" t="n"/>
      <c r="O12" s="68" t="str">
        <f>IF(ISNUMBER($G12),IF(AND($G12&lt;DATE(ML_ANO,2,1),IF(ISNUMBER($H12),$H12,$G12)&gt;=DATE(ML_ANO,1,1)),1,""),"")</f>
        <v/>
      </c>
      <c r="P12" s="68" t="str">
        <f>IF(ISNUMBER($G12),IF(AND($G12&lt;DATE(ML_ANO,3,1),IF(ISNUMBER($H12),$H12,$G12)&gt;=DATE(ML_ANO,2,1)),1,""),"")</f>
        <v/>
      </c>
      <c r="Q12" s="68" t="str">
        <f>IF(ISNUMBER($G12),IF(AND($G12&lt;DATE(ML_ANO,4,1),IF(ISNUMBER($H12),$H12,$G12)&gt;=DATE(ML_ANO,3,1)),1,""),"")</f>
        <v/>
      </c>
      <c r="R12" s="68" t="str">
        <f>IF(ISNUMBER($G12),IF(AND($G12&lt;DATE(ML_ANO,5,1),IF(ISNUMBER($H12),$H12,$G12)&gt;=DATE(ML_ANO,4,1)),1,""),"")</f>
        <v/>
      </c>
      <c r="S12" s="68" t="str">
        <f>IF(ISNUMBER($G12),IF(AND($G12&lt;DATE(ML_ANO,6,1),IF(ISNUMBER($H12),$H12,$G12)&gt;=DATE(ML_ANO,5,1)),1,""),"")</f>
        <v/>
      </c>
      <c r="T12" s="68" t="str">
        <f>IF(ISNUMBER($G12),IF(AND($G12&lt;DATE(ML_ANO,7,1),IF(ISNUMBER($H12),$H12,$G12)&gt;=DATE(ML_ANO,6,1)),1,""),"")</f>
        <v/>
      </c>
      <c r="U12" s="68" t="str">
        <f>IF(ISNUMBER($G12),IF(AND($G12&lt;DATE(ML_ANO,8,1),IF(ISNUMBER($H12),$H12,$G12)&gt;=DATE(ML_ANO,7,1)),1,""),"")</f>
        <v/>
      </c>
      <c r="V12" s="68" t="str">
        <f>IF(ISNUMBER($G12),IF(AND($G12&lt;DATE(ML_ANO,9,1),IF(ISNUMBER($H12),$H12,$G12)&gt;=DATE(ML_ANO,8,1)),1,""),"")</f>
        <v/>
      </c>
      <c r="W12" s="68" t="str">
        <f>IF(ISNUMBER($G12),IF(AND($G12&lt;DATE(ML_ANO,10,1),IF(ISNUMBER($H12),$H12,$G12)&gt;=DATE(ML_ANO,9,1)),1,""),"")</f>
        <v/>
      </c>
      <c r="X12" s="68" t="str">
        <f>IF(ISNUMBER($G12),IF(AND($G12&lt;DATE(ML_ANO,11,1),IF(ISNUMBER($H12),$H12,$G12)&gt;=DATE(ML_ANO,10,1)),1,""),"")</f>
        <v/>
      </c>
      <c r="Y12" s="68" t="str">
        <f>IF(ISNUMBER($G12),IF(AND($G12&lt;DATE(ML_ANO,12,1),IF(ISNUMBER($H12),$H12,$G12)&gt;=DATE(ML_ANO,11,1)),1,""),"")</f>
        <v/>
      </c>
      <c r="Z12" s="68" t="str">
        <f>IF(ISNUMBER($G12),IF(AND($G12&lt;DATE(ML_ANO,13,1),IF(ISNUMBER($H12),$H12,$G12)&gt;=DATE(ML_ANO,12,1)),1,""),"")</f>
        <v/>
      </c>
    </row>
    <row r="13">
      <c r="A13" s="42" t="inlineStr">
        <is>
          <t>A-009</t>
        </is>
      </c>
      <c r="B13" s="43" t="str">
        <f>IF($E13="","",IF(COUNTIF('Plan Cultivos'!$D$5:$D$204,"?*")=1,INDEX('Plan Cultivos'!$A$5:$A$204,MATCH("?*",'Plan Cultivos'!$D$5:$D$204,0)),""))</f>
        <v/>
      </c>
      <c r="C13" s="41" t="str">
        <f>IF($E13="","",ML_N)</f>
        <v/>
      </c>
      <c r="D13" s="43" t="str">
        <f>IF($B13="","",IFERROR(VLOOKUP($B13,'Plan Cultivos'!$A$5:$D$204,4,FALSE)&amp;"",""))</f>
        <v/>
      </c>
      <c r="E13" s="45" t="n"/>
      <c r="F13" s="43" t="n"/>
      <c r="G13" s="52" t="n"/>
      <c r="H13" s="52" t="n"/>
      <c r="I13" s="53" t="str">
        <f>IF(AND(ISNUMBER($G13),ISNUMBER($H13)),$H13-$G13+1,"")</f>
        <v/>
      </c>
      <c r="J13" s="43" t="str">
        <f>IF($E13="","",ML_RESP)</f>
        <v/>
      </c>
      <c r="K13" s="45" t="str">
        <f>IF($E13="","",IFERROR(VLOOKUP($B13,'Plan Cultivos'!$A$5:$T$204,20,FALSE)&amp;"",ML_FICHA&amp;""))</f>
        <v/>
      </c>
      <c r="L13" s="45" t="n"/>
      <c r="M13" s="43" t="n"/>
      <c r="N13" s="56" t="n"/>
      <c r="O13" s="67" t="str">
        <f>IF(ISNUMBER($G13),IF(AND($G13&lt;DATE(ML_ANO,2,1),IF(ISNUMBER($H13),$H13,$G13)&gt;=DATE(ML_ANO,1,1)),1,""),"")</f>
        <v/>
      </c>
      <c r="P13" s="67" t="str">
        <f>IF(ISNUMBER($G13),IF(AND($G13&lt;DATE(ML_ANO,3,1),IF(ISNUMBER($H13),$H13,$G13)&gt;=DATE(ML_ANO,2,1)),1,""),"")</f>
        <v/>
      </c>
      <c r="Q13" s="67" t="str">
        <f>IF(ISNUMBER($G13),IF(AND($G13&lt;DATE(ML_ANO,4,1),IF(ISNUMBER($H13),$H13,$G13)&gt;=DATE(ML_ANO,3,1)),1,""),"")</f>
        <v/>
      </c>
      <c r="R13" s="67" t="str">
        <f>IF(ISNUMBER($G13),IF(AND($G13&lt;DATE(ML_ANO,5,1),IF(ISNUMBER($H13),$H13,$G13)&gt;=DATE(ML_ANO,4,1)),1,""),"")</f>
        <v/>
      </c>
      <c r="S13" s="67" t="str">
        <f>IF(ISNUMBER($G13),IF(AND($G13&lt;DATE(ML_ANO,6,1),IF(ISNUMBER($H13),$H13,$G13)&gt;=DATE(ML_ANO,5,1)),1,""),"")</f>
        <v/>
      </c>
      <c r="T13" s="67" t="str">
        <f>IF(ISNUMBER($G13),IF(AND($G13&lt;DATE(ML_ANO,7,1),IF(ISNUMBER($H13),$H13,$G13)&gt;=DATE(ML_ANO,6,1)),1,""),"")</f>
        <v/>
      </c>
      <c r="U13" s="67" t="str">
        <f>IF(ISNUMBER($G13),IF(AND($G13&lt;DATE(ML_ANO,8,1),IF(ISNUMBER($H13),$H13,$G13)&gt;=DATE(ML_ANO,7,1)),1,""),"")</f>
        <v/>
      </c>
      <c r="V13" s="67" t="str">
        <f>IF(ISNUMBER($G13),IF(AND($G13&lt;DATE(ML_ANO,9,1),IF(ISNUMBER($H13),$H13,$G13)&gt;=DATE(ML_ANO,8,1)),1,""),"")</f>
        <v/>
      </c>
      <c r="W13" s="67" t="str">
        <f>IF(ISNUMBER($G13),IF(AND($G13&lt;DATE(ML_ANO,10,1),IF(ISNUMBER($H13),$H13,$G13)&gt;=DATE(ML_ANO,9,1)),1,""),"")</f>
        <v/>
      </c>
      <c r="X13" s="67" t="str">
        <f>IF(ISNUMBER($G13),IF(AND($G13&lt;DATE(ML_ANO,11,1),IF(ISNUMBER($H13),$H13,$G13)&gt;=DATE(ML_ANO,10,1)),1,""),"")</f>
        <v/>
      </c>
      <c r="Y13" s="67" t="str">
        <f>IF(ISNUMBER($G13),IF(AND($G13&lt;DATE(ML_ANO,12,1),IF(ISNUMBER($H13),$H13,$G13)&gt;=DATE(ML_ANO,11,1)),1,""),"")</f>
        <v/>
      </c>
      <c r="Z13" s="67" t="str">
        <f>IF(ISNUMBER($G13),IF(AND($G13&lt;DATE(ML_ANO,13,1),IF(ISNUMBER($H13),$H13,$G13)&gt;=DATE(ML_ANO,12,1)),1,""),"")</f>
        <v/>
      </c>
    </row>
    <row r="14">
      <c r="A14" s="57" t="inlineStr">
        <is>
          <t>A-010</t>
        </is>
      </c>
      <c r="B14" s="48" t="str">
        <f>IF($E14="","",IF(COUNTIF('Plan Cultivos'!$D$5:$D$204,"?*")=1,INDEX('Plan Cultivos'!$A$5:$A$204,MATCH("?*",'Plan Cultivos'!$D$5:$D$204,0)),""))</f>
        <v/>
      </c>
      <c r="C14" s="58" t="str">
        <f>IF($E14="","",ML_N)</f>
        <v/>
      </c>
      <c r="D14" s="48" t="str">
        <f>IF($B14="","",IFERROR(VLOOKUP($B14,'Plan Cultivos'!$A$5:$D$204,4,FALSE)&amp;"",""))</f>
        <v/>
      </c>
      <c r="E14" s="47" t="n"/>
      <c r="F14" s="48" t="n"/>
      <c r="G14" s="59" t="n"/>
      <c r="H14" s="59" t="n"/>
      <c r="I14" s="60" t="str">
        <f>IF(AND(ISNUMBER($G14),ISNUMBER($H14)),$H14-$G14+1,"")</f>
        <v/>
      </c>
      <c r="J14" s="48" t="str">
        <f>IF($E14="","",ML_RESP)</f>
        <v/>
      </c>
      <c r="K14" s="47" t="str">
        <f>IF($E14="","",IFERROR(VLOOKUP($B14,'Plan Cultivos'!$A$5:$T$204,20,FALSE)&amp;"",ML_FICHA&amp;""))</f>
        <v/>
      </c>
      <c r="L14" s="47" t="n"/>
      <c r="M14" s="48" t="n"/>
      <c r="N14" s="63" t="n"/>
      <c r="O14" s="68" t="str">
        <f>IF(ISNUMBER($G14),IF(AND($G14&lt;DATE(ML_ANO,2,1),IF(ISNUMBER($H14),$H14,$G14)&gt;=DATE(ML_ANO,1,1)),1,""),"")</f>
        <v/>
      </c>
      <c r="P14" s="68" t="str">
        <f>IF(ISNUMBER($G14),IF(AND($G14&lt;DATE(ML_ANO,3,1),IF(ISNUMBER($H14),$H14,$G14)&gt;=DATE(ML_ANO,2,1)),1,""),"")</f>
        <v/>
      </c>
      <c r="Q14" s="68" t="str">
        <f>IF(ISNUMBER($G14),IF(AND($G14&lt;DATE(ML_ANO,4,1),IF(ISNUMBER($H14),$H14,$G14)&gt;=DATE(ML_ANO,3,1)),1,""),"")</f>
        <v/>
      </c>
      <c r="R14" s="68" t="str">
        <f>IF(ISNUMBER($G14),IF(AND($G14&lt;DATE(ML_ANO,5,1),IF(ISNUMBER($H14),$H14,$G14)&gt;=DATE(ML_ANO,4,1)),1,""),"")</f>
        <v/>
      </c>
      <c r="S14" s="68" t="str">
        <f>IF(ISNUMBER($G14),IF(AND($G14&lt;DATE(ML_ANO,6,1),IF(ISNUMBER($H14),$H14,$G14)&gt;=DATE(ML_ANO,5,1)),1,""),"")</f>
        <v/>
      </c>
      <c r="T14" s="68" t="str">
        <f>IF(ISNUMBER($G14),IF(AND($G14&lt;DATE(ML_ANO,7,1),IF(ISNUMBER($H14),$H14,$G14)&gt;=DATE(ML_ANO,6,1)),1,""),"")</f>
        <v/>
      </c>
      <c r="U14" s="68" t="str">
        <f>IF(ISNUMBER($G14),IF(AND($G14&lt;DATE(ML_ANO,8,1),IF(ISNUMBER($H14),$H14,$G14)&gt;=DATE(ML_ANO,7,1)),1,""),"")</f>
        <v/>
      </c>
      <c r="V14" s="68" t="str">
        <f>IF(ISNUMBER($G14),IF(AND($G14&lt;DATE(ML_ANO,9,1),IF(ISNUMBER($H14),$H14,$G14)&gt;=DATE(ML_ANO,8,1)),1,""),"")</f>
        <v/>
      </c>
      <c r="W14" s="68" t="str">
        <f>IF(ISNUMBER($G14),IF(AND($G14&lt;DATE(ML_ANO,10,1),IF(ISNUMBER($H14),$H14,$G14)&gt;=DATE(ML_ANO,9,1)),1,""),"")</f>
        <v/>
      </c>
      <c r="X14" s="68" t="str">
        <f>IF(ISNUMBER($G14),IF(AND($G14&lt;DATE(ML_ANO,11,1),IF(ISNUMBER($H14),$H14,$G14)&gt;=DATE(ML_ANO,10,1)),1,""),"")</f>
        <v/>
      </c>
      <c r="Y14" s="68" t="str">
        <f>IF(ISNUMBER($G14),IF(AND($G14&lt;DATE(ML_ANO,12,1),IF(ISNUMBER($H14),$H14,$G14)&gt;=DATE(ML_ANO,11,1)),1,""),"")</f>
        <v/>
      </c>
      <c r="Z14" s="68" t="str">
        <f>IF(ISNUMBER($G14),IF(AND($G14&lt;DATE(ML_ANO,13,1),IF(ISNUMBER($H14),$H14,$G14)&gt;=DATE(ML_ANO,12,1)),1,""),"")</f>
        <v/>
      </c>
    </row>
    <row r="15">
      <c r="A15" s="42" t="inlineStr">
        <is>
          <t>A-011</t>
        </is>
      </c>
      <c r="B15" s="43" t="str">
        <f>IF($E15="","",IF(COUNTIF('Plan Cultivos'!$D$5:$D$204,"?*")=1,INDEX('Plan Cultivos'!$A$5:$A$204,MATCH("?*",'Plan Cultivos'!$D$5:$D$204,0)),""))</f>
        <v/>
      </c>
      <c r="C15" s="41" t="str">
        <f>IF($E15="","",ML_N)</f>
        <v/>
      </c>
      <c r="D15" s="43" t="str">
        <f>IF($B15="","",IFERROR(VLOOKUP($B15,'Plan Cultivos'!$A$5:$D$204,4,FALSE)&amp;"",""))</f>
        <v/>
      </c>
      <c r="E15" s="45" t="n"/>
      <c r="F15" s="43" t="n"/>
      <c r="G15" s="52" t="n"/>
      <c r="H15" s="52" t="n"/>
      <c r="I15" s="53" t="str">
        <f>IF(AND(ISNUMBER($G15),ISNUMBER($H15)),$H15-$G15+1,"")</f>
        <v/>
      </c>
      <c r="J15" s="43" t="str">
        <f>IF($E15="","",ML_RESP)</f>
        <v/>
      </c>
      <c r="K15" s="45" t="str">
        <f>IF($E15="","",IFERROR(VLOOKUP($B15,'Plan Cultivos'!$A$5:$T$204,20,FALSE)&amp;"",ML_FICHA&amp;""))</f>
        <v/>
      </c>
      <c r="L15" s="45" t="n"/>
      <c r="M15" s="43" t="n"/>
      <c r="N15" s="56" t="n"/>
      <c r="O15" s="67" t="str">
        <f>IF(ISNUMBER($G15),IF(AND($G15&lt;DATE(ML_ANO,2,1),IF(ISNUMBER($H15),$H15,$G15)&gt;=DATE(ML_ANO,1,1)),1,""),"")</f>
        <v/>
      </c>
      <c r="P15" s="67" t="str">
        <f>IF(ISNUMBER($G15),IF(AND($G15&lt;DATE(ML_ANO,3,1),IF(ISNUMBER($H15),$H15,$G15)&gt;=DATE(ML_ANO,2,1)),1,""),"")</f>
        <v/>
      </c>
      <c r="Q15" s="67" t="str">
        <f>IF(ISNUMBER($G15),IF(AND($G15&lt;DATE(ML_ANO,4,1),IF(ISNUMBER($H15),$H15,$G15)&gt;=DATE(ML_ANO,3,1)),1,""),"")</f>
        <v/>
      </c>
      <c r="R15" s="67" t="str">
        <f>IF(ISNUMBER($G15),IF(AND($G15&lt;DATE(ML_ANO,5,1),IF(ISNUMBER($H15),$H15,$G15)&gt;=DATE(ML_ANO,4,1)),1,""),"")</f>
        <v/>
      </c>
      <c r="S15" s="67" t="str">
        <f>IF(ISNUMBER($G15),IF(AND($G15&lt;DATE(ML_ANO,6,1),IF(ISNUMBER($H15),$H15,$G15)&gt;=DATE(ML_ANO,5,1)),1,""),"")</f>
        <v/>
      </c>
      <c r="T15" s="67" t="str">
        <f>IF(ISNUMBER($G15),IF(AND($G15&lt;DATE(ML_ANO,7,1),IF(ISNUMBER($H15),$H15,$G15)&gt;=DATE(ML_ANO,6,1)),1,""),"")</f>
        <v/>
      </c>
      <c r="U15" s="67" t="str">
        <f>IF(ISNUMBER($G15),IF(AND($G15&lt;DATE(ML_ANO,8,1),IF(ISNUMBER($H15),$H15,$G15)&gt;=DATE(ML_ANO,7,1)),1,""),"")</f>
        <v/>
      </c>
      <c r="V15" s="67" t="str">
        <f>IF(ISNUMBER($G15),IF(AND($G15&lt;DATE(ML_ANO,9,1),IF(ISNUMBER($H15),$H15,$G15)&gt;=DATE(ML_ANO,8,1)),1,""),"")</f>
        <v/>
      </c>
      <c r="W15" s="67" t="str">
        <f>IF(ISNUMBER($G15),IF(AND($G15&lt;DATE(ML_ANO,10,1),IF(ISNUMBER($H15),$H15,$G15)&gt;=DATE(ML_ANO,9,1)),1,""),"")</f>
        <v/>
      </c>
      <c r="X15" s="67" t="str">
        <f>IF(ISNUMBER($G15),IF(AND($G15&lt;DATE(ML_ANO,11,1),IF(ISNUMBER($H15),$H15,$G15)&gt;=DATE(ML_ANO,10,1)),1,""),"")</f>
        <v/>
      </c>
      <c r="Y15" s="67" t="str">
        <f>IF(ISNUMBER($G15),IF(AND($G15&lt;DATE(ML_ANO,12,1),IF(ISNUMBER($H15),$H15,$G15)&gt;=DATE(ML_ANO,11,1)),1,""),"")</f>
        <v/>
      </c>
      <c r="Z15" s="67" t="str">
        <f>IF(ISNUMBER($G15),IF(AND($G15&lt;DATE(ML_ANO,13,1),IF(ISNUMBER($H15),$H15,$G15)&gt;=DATE(ML_ANO,12,1)),1,""),"")</f>
        <v/>
      </c>
    </row>
    <row r="16">
      <c r="A16" s="57" t="inlineStr">
        <is>
          <t>A-012</t>
        </is>
      </c>
      <c r="B16" s="48" t="str">
        <f>IF($E16="","",IF(COUNTIF('Plan Cultivos'!$D$5:$D$204,"?*")=1,INDEX('Plan Cultivos'!$A$5:$A$204,MATCH("?*",'Plan Cultivos'!$D$5:$D$204,0)),""))</f>
        <v/>
      </c>
      <c r="C16" s="58" t="str">
        <f>IF($E16="","",ML_N)</f>
        <v/>
      </c>
      <c r="D16" s="48" t="str">
        <f>IF($B16="","",IFERROR(VLOOKUP($B16,'Plan Cultivos'!$A$5:$D$204,4,FALSE)&amp;"",""))</f>
        <v/>
      </c>
      <c r="E16" s="47" t="n"/>
      <c r="F16" s="48" t="n"/>
      <c r="G16" s="59" t="n"/>
      <c r="H16" s="59" t="n"/>
      <c r="I16" s="60" t="str">
        <f>IF(AND(ISNUMBER($G16),ISNUMBER($H16)),$H16-$G16+1,"")</f>
        <v/>
      </c>
      <c r="J16" s="48" t="str">
        <f>IF($E16="","",ML_RESP)</f>
        <v/>
      </c>
      <c r="K16" s="47" t="str">
        <f>IF($E16="","",IFERROR(VLOOKUP($B16,'Plan Cultivos'!$A$5:$T$204,20,FALSE)&amp;"",ML_FICHA&amp;""))</f>
        <v/>
      </c>
      <c r="L16" s="47" t="n"/>
      <c r="M16" s="48" t="n"/>
      <c r="N16" s="63" t="n"/>
      <c r="O16" s="68" t="str">
        <f>IF(ISNUMBER($G16),IF(AND($G16&lt;DATE(ML_ANO,2,1),IF(ISNUMBER($H16),$H16,$G16)&gt;=DATE(ML_ANO,1,1)),1,""),"")</f>
        <v/>
      </c>
      <c r="P16" s="68" t="str">
        <f>IF(ISNUMBER($G16),IF(AND($G16&lt;DATE(ML_ANO,3,1),IF(ISNUMBER($H16),$H16,$G16)&gt;=DATE(ML_ANO,2,1)),1,""),"")</f>
        <v/>
      </c>
      <c r="Q16" s="68" t="str">
        <f>IF(ISNUMBER($G16),IF(AND($G16&lt;DATE(ML_ANO,4,1),IF(ISNUMBER($H16),$H16,$G16)&gt;=DATE(ML_ANO,3,1)),1,""),"")</f>
        <v/>
      </c>
      <c r="R16" s="68" t="str">
        <f>IF(ISNUMBER($G16),IF(AND($G16&lt;DATE(ML_ANO,5,1),IF(ISNUMBER($H16),$H16,$G16)&gt;=DATE(ML_ANO,4,1)),1,""),"")</f>
        <v/>
      </c>
      <c r="S16" s="68" t="str">
        <f>IF(ISNUMBER($G16),IF(AND($G16&lt;DATE(ML_ANO,6,1),IF(ISNUMBER($H16),$H16,$G16)&gt;=DATE(ML_ANO,5,1)),1,""),"")</f>
        <v/>
      </c>
      <c r="T16" s="68" t="str">
        <f>IF(ISNUMBER($G16),IF(AND($G16&lt;DATE(ML_ANO,7,1),IF(ISNUMBER($H16),$H16,$G16)&gt;=DATE(ML_ANO,6,1)),1,""),"")</f>
        <v/>
      </c>
      <c r="U16" s="68" t="str">
        <f>IF(ISNUMBER($G16),IF(AND($G16&lt;DATE(ML_ANO,8,1),IF(ISNUMBER($H16),$H16,$G16)&gt;=DATE(ML_ANO,7,1)),1,""),"")</f>
        <v/>
      </c>
      <c r="V16" s="68" t="str">
        <f>IF(ISNUMBER($G16),IF(AND($G16&lt;DATE(ML_ANO,9,1),IF(ISNUMBER($H16),$H16,$G16)&gt;=DATE(ML_ANO,8,1)),1,""),"")</f>
        <v/>
      </c>
      <c r="W16" s="68" t="str">
        <f>IF(ISNUMBER($G16),IF(AND($G16&lt;DATE(ML_ANO,10,1),IF(ISNUMBER($H16),$H16,$G16)&gt;=DATE(ML_ANO,9,1)),1,""),"")</f>
        <v/>
      </c>
      <c r="X16" s="68" t="str">
        <f>IF(ISNUMBER($G16),IF(AND($G16&lt;DATE(ML_ANO,11,1),IF(ISNUMBER($H16),$H16,$G16)&gt;=DATE(ML_ANO,10,1)),1,""),"")</f>
        <v/>
      </c>
      <c r="Y16" s="68" t="str">
        <f>IF(ISNUMBER($G16),IF(AND($G16&lt;DATE(ML_ANO,12,1),IF(ISNUMBER($H16),$H16,$G16)&gt;=DATE(ML_ANO,11,1)),1,""),"")</f>
        <v/>
      </c>
      <c r="Z16" s="68" t="str">
        <f>IF(ISNUMBER($G16),IF(AND($G16&lt;DATE(ML_ANO,13,1),IF(ISNUMBER($H16),$H16,$G16)&gt;=DATE(ML_ANO,12,1)),1,""),"")</f>
        <v/>
      </c>
    </row>
    <row r="17">
      <c r="A17" s="42" t="inlineStr">
        <is>
          <t>A-013</t>
        </is>
      </c>
      <c r="B17" s="43" t="str">
        <f>IF($E17="","",IF(COUNTIF('Plan Cultivos'!$D$5:$D$204,"?*")=1,INDEX('Plan Cultivos'!$A$5:$A$204,MATCH("?*",'Plan Cultivos'!$D$5:$D$204,0)),""))</f>
        <v/>
      </c>
      <c r="C17" s="41" t="str">
        <f>IF($E17="","",ML_N)</f>
        <v/>
      </c>
      <c r="D17" s="43" t="str">
        <f>IF($B17="","",IFERROR(VLOOKUP($B17,'Plan Cultivos'!$A$5:$D$204,4,FALSE)&amp;"",""))</f>
        <v/>
      </c>
      <c r="E17" s="45" t="n"/>
      <c r="F17" s="43" t="n"/>
      <c r="G17" s="52" t="n"/>
      <c r="H17" s="52" t="n"/>
      <c r="I17" s="53" t="str">
        <f>IF(AND(ISNUMBER($G17),ISNUMBER($H17)),$H17-$G17+1,"")</f>
        <v/>
      </c>
      <c r="J17" s="43" t="str">
        <f>IF($E17="","",ML_RESP)</f>
        <v/>
      </c>
      <c r="K17" s="45" t="str">
        <f>IF($E17="","",IFERROR(VLOOKUP($B17,'Plan Cultivos'!$A$5:$T$204,20,FALSE)&amp;"",ML_FICHA&amp;""))</f>
        <v/>
      </c>
      <c r="L17" s="45" t="n"/>
      <c r="M17" s="43" t="n"/>
      <c r="N17" s="56" t="n"/>
      <c r="O17" s="67" t="str">
        <f>IF(ISNUMBER($G17),IF(AND($G17&lt;DATE(ML_ANO,2,1),IF(ISNUMBER($H17),$H17,$G17)&gt;=DATE(ML_ANO,1,1)),1,""),"")</f>
        <v/>
      </c>
      <c r="P17" s="67" t="str">
        <f>IF(ISNUMBER($G17),IF(AND($G17&lt;DATE(ML_ANO,3,1),IF(ISNUMBER($H17),$H17,$G17)&gt;=DATE(ML_ANO,2,1)),1,""),"")</f>
        <v/>
      </c>
      <c r="Q17" s="67" t="str">
        <f>IF(ISNUMBER($G17),IF(AND($G17&lt;DATE(ML_ANO,4,1),IF(ISNUMBER($H17),$H17,$G17)&gt;=DATE(ML_ANO,3,1)),1,""),"")</f>
        <v/>
      </c>
      <c r="R17" s="67" t="str">
        <f>IF(ISNUMBER($G17),IF(AND($G17&lt;DATE(ML_ANO,5,1),IF(ISNUMBER($H17),$H17,$G17)&gt;=DATE(ML_ANO,4,1)),1,""),"")</f>
        <v/>
      </c>
      <c r="S17" s="67" t="str">
        <f>IF(ISNUMBER($G17),IF(AND($G17&lt;DATE(ML_ANO,6,1),IF(ISNUMBER($H17),$H17,$G17)&gt;=DATE(ML_ANO,5,1)),1,""),"")</f>
        <v/>
      </c>
      <c r="T17" s="67" t="str">
        <f>IF(ISNUMBER($G17),IF(AND($G17&lt;DATE(ML_ANO,7,1),IF(ISNUMBER($H17),$H17,$G17)&gt;=DATE(ML_ANO,6,1)),1,""),"")</f>
        <v/>
      </c>
      <c r="U17" s="67" t="str">
        <f>IF(ISNUMBER($G17),IF(AND($G17&lt;DATE(ML_ANO,8,1),IF(ISNUMBER($H17),$H17,$G17)&gt;=DATE(ML_ANO,7,1)),1,""),"")</f>
        <v/>
      </c>
      <c r="V17" s="67" t="str">
        <f>IF(ISNUMBER($G17),IF(AND($G17&lt;DATE(ML_ANO,9,1),IF(ISNUMBER($H17),$H17,$G17)&gt;=DATE(ML_ANO,8,1)),1,""),"")</f>
        <v/>
      </c>
      <c r="W17" s="67" t="str">
        <f>IF(ISNUMBER($G17),IF(AND($G17&lt;DATE(ML_ANO,10,1),IF(ISNUMBER($H17),$H17,$G17)&gt;=DATE(ML_ANO,9,1)),1,""),"")</f>
        <v/>
      </c>
      <c r="X17" s="67" t="str">
        <f>IF(ISNUMBER($G17),IF(AND($G17&lt;DATE(ML_ANO,11,1),IF(ISNUMBER($H17),$H17,$G17)&gt;=DATE(ML_ANO,10,1)),1,""),"")</f>
        <v/>
      </c>
      <c r="Y17" s="67" t="str">
        <f>IF(ISNUMBER($G17),IF(AND($G17&lt;DATE(ML_ANO,12,1),IF(ISNUMBER($H17),$H17,$G17)&gt;=DATE(ML_ANO,11,1)),1,""),"")</f>
        <v/>
      </c>
      <c r="Z17" s="67" t="str">
        <f>IF(ISNUMBER($G17),IF(AND($G17&lt;DATE(ML_ANO,13,1),IF(ISNUMBER($H17),$H17,$G17)&gt;=DATE(ML_ANO,12,1)),1,""),"")</f>
        <v/>
      </c>
    </row>
    <row r="18">
      <c r="A18" s="57" t="inlineStr">
        <is>
          <t>A-014</t>
        </is>
      </c>
      <c r="B18" s="48" t="str">
        <f>IF($E18="","",IF(COUNTIF('Plan Cultivos'!$D$5:$D$204,"?*")=1,INDEX('Plan Cultivos'!$A$5:$A$204,MATCH("?*",'Plan Cultivos'!$D$5:$D$204,0)),""))</f>
        <v/>
      </c>
      <c r="C18" s="58" t="str">
        <f>IF($E18="","",ML_N)</f>
        <v/>
      </c>
      <c r="D18" s="48" t="str">
        <f>IF($B18="","",IFERROR(VLOOKUP($B18,'Plan Cultivos'!$A$5:$D$204,4,FALSE)&amp;"",""))</f>
        <v/>
      </c>
      <c r="E18" s="47" t="n"/>
      <c r="F18" s="48" t="n"/>
      <c r="G18" s="59" t="n"/>
      <c r="H18" s="59" t="n"/>
      <c r="I18" s="60" t="str">
        <f>IF(AND(ISNUMBER($G18),ISNUMBER($H18)),$H18-$G18+1,"")</f>
        <v/>
      </c>
      <c r="J18" s="48" t="str">
        <f>IF($E18="","",ML_RESP)</f>
        <v/>
      </c>
      <c r="K18" s="47" t="str">
        <f>IF($E18="","",IFERROR(VLOOKUP($B18,'Plan Cultivos'!$A$5:$T$204,20,FALSE)&amp;"",ML_FICHA&amp;""))</f>
        <v/>
      </c>
      <c r="L18" s="47" t="n"/>
      <c r="M18" s="48" t="n"/>
      <c r="N18" s="63" t="n"/>
      <c r="O18" s="68" t="str">
        <f>IF(ISNUMBER($G18),IF(AND($G18&lt;DATE(ML_ANO,2,1),IF(ISNUMBER($H18),$H18,$G18)&gt;=DATE(ML_ANO,1,1)),1,""),"")</f>
        <v/>
      </c>
      <c r="P18" s="68" t="str">
        <f>IF(ISNUMBER($G18),IF(AND($G18&lt;DATE(ML_ANO,3,1),IF(ISNUMBER($H18),$H18,$G18)&gt;=DATE(ML_ANO,2,1)),1,""),"")</f>
        <v/>
      </c>
      <c r="Q18" s="68" t="str">
        <f>IF(ISNUMBER($G18),IF(AND($G18&lt;DATE(ML_ANO,4,1),IF(ISNUMBER($H18),$H18,$G18)&gt;=DATE(ML_ANO,3,1)),1,""),"")</f>
        <v/>
      </c>
      <c r="R18" s="68" t="str">
        <f>IF(ISNUMBER($G18),IF(AND($G18&lt;DATE(ML_ANO,5,1),IF(ISNUMBER($H18),$H18,$G18)&gt;=DATE(ML_ANO,4,1)),1,""),"")</f>
        <v/>
      </c>
      <c r="S18" s="68" t="str">
        <f>IF(ISNUMBER($G18),IF(AND($G18&lt;DATE(ML_ANO,6,1),IF(ISNUMBER($H18),$H18,$G18)&gt;=DATE(ML_ANO,5,1)),1,""),"")</f>
        <v/>
      </c>
      <c r="T18" s="68" t="str">
        <f>IF(ISNUMBER($G18),IF(AND($G18&lt;DATE(ML_ANO,7,1),IF(ISNUMBER($H18),$H18,$G18)&gt;=DATE(ML_ANO,6,1)),1,""),"")</f>
        <v/>
      </c>
      <c r="U18" s="68" t="str">
        <f>IF(ISNUMBER($G18),IF(AND($G18&lt;DATE(ML_ANO,8,1),IF(ISNUMBER($H18),$H18,$G18)&gt;=DATE(ML_ANO,7,1)),1,""),"")</f>
        <v/>
      </c>
      <c r="V18" s="68" t="str">
        <f>IF(ISNUMBER($G18),IF(AND($G18&lt;DATE(ML_ANO,9,1),IF(ISNUMBER($H18),$H18,$G18)&gt;=DATE(ML_ANO,8,1)),1,""),"")</f>
        <v/>
      </c>
      <c r="W18" s="68" t="str">
        <f>IF(ISNUMBER($G18),IF(AND($G18&lt;DATE(ML_ANO,10,1),IF(ISNUMBER($H18),$H18,$G18)&gt;=DATE(ML_ANO,9,1)),1,""),"")</f>
        <v/>
      </c>
      <c r="X18" s="68" t="str">
        <f>IF(ISNUMBER($G18),IF(AND($G18&lt;DATE(ML_ANO,11,1),IF(ISNUMBER($H18),$H18,$G18)&gt;=DATE(ML_ANO,10,1)),1,""),"")</f>
        <v/>
      </c>
      <c r="Y18" s="68" t="str">
        <f>IF(ISNUMBER($G18),IF(AND($G18&lt;DATE(ML_ANO,12,1),IF(ISNUMBER($H18),$H18,$G18)&gt;=DATE(ML_ANO,11,1)),1,""),"")</f>
        <v/>
      </c>
      <c r="Z18" s="68" t="str">
        <f>IF(ISNUMBER($G18),IF(AND($G18&lt;DATE(ML_ANO,13,1),IF(ISNUMBER($H18),$H18,$G18)&gt;=DATE(ML_ANO,12,1)),1,""),"")</f>
        <v/>
      </c>
    </row>
    <row r="19">
      <c r="A19" s="42" t="inlineStr">
        <is>
          <t>A-015</t>
        </is>
      </c>
      <c r="B19" s="43" t="str">
        <f>IF($E19="","",IF(COUNTIF('Plan Cultivos'!$D$5:$D$204,"?*")=1,INDEX('Plan Cultivos'!$A$5:$A$204,MATCH("?*",'Plan Cultivos'!$D$5:$D$204,0)),""))</f>
        <v/>
      </c>
      <c r="C19" s="41" t="str">
        <f>IF($E19="","",ML_N)</f>
        <v/>
      </c>
      <c r="D19" s="43" t="str">
        <f>IF($B19="","",IFERROR(VLOOKUP($B19,'Plan Cultivos'!$A$5:$D$204,4,FALSE)&amp;"",""))</f>
        <v/>
      </c>
      <c r="E19" s="45" t="n"/>
      <c r="F19" s="43" t="n"/>
      <c r="G19" s="52" t="n"/>
      <c r="H19" s="52" t="n"/>
      <c r="I19" s="53" t="str">
        <f>IF(AND(ISNUMBER($G19),ISNUMBER($H19)),$H19-$G19+1,"")</f>
        <v/>
      </c>
      <c r="J19" s="43" t="str">
        <f>IF($E19="","",ML_RESP)</f>
        <v/>
      </c>
      <c r="K19" s="45" t="str">
        <f>IF($E19="","",IFERROR(VLOOKUP($B19,'Plan Cultivos'!$A$5:$T$204,20,FALSE)&amp;"",ML_FICHA&amp;""))</f>
        <v/>
      </c>
      <c r="L19" s="45" t="n"/>
      <c r="M19" s="43" t="n"/>
      <c r="N19" s="56" t="n"/>
      <c r="O19" s="67" t="str">
        <f>IF(ISNUMBER($G19),IF(AND($G19&lt;DATE(ML_ANO,2,1),IF(ISNUMBER($H19),$H19,$G19)&gt;=DATE(ML_ANO,1,1)),1,""),"")</f>
        <v/>
      </c>
      <c r="P19" s="67" t="str">
        <f>IF(ISNUMBER($G19),IF(AND($G19&lt;DATE(ML_ANO,3,1),IF(ISNUMBER($H19),$H19,$G19)&gt;=DATE(ML_ANO,2,1)),1,""),"")</f>
        <v/>
      </c>
      <c r="Q19" s="67" t="str">
        <f>IF(ISNUMBER($G19),IF(AND($G19&lt;DATE(ML_ANO,4,1),IF(ISNUMBER($H19),$H19,$G19)&gt;=DATE(ML_ANO,3,1)),1,""),"")</f>
        <v/>
      </c>
      <c r="R19" s="67" t="str">
        <f>IF(ISNUMBER($G19),IF(AND($G19&lt;DATE(ML_ANO,5,1),IF(ISNUMBER($H19),$H19,$G19)&gt;=DATE(ML_ANO,4,1)),1,""),"")</f>
        <v/>
      </c>
      <c r="S19" s="67" t="str">
        <f>IF(ISNUMBER($G19),IF(AND($G19&lt;DATE(ML_ANO,6,1),IF(ISNUMBER($H19),$H19,$G19)&gt;=DATE(ML_ANO,5,1)),1,""),"")</f>
        <v/>
      </c>
      <c r="T19" s="67" t="str">
        <f>IF(ISNUMBER($G19),IF(AND($G19&lt;DATE(ML_ANO,7,1),IF(ISNUMBER($H19),$H19,$G19)&gt;=DATE(ML_ANO,6,1)),1,""),"")</f>
        <v/>
      </c>
      <c r="U19" s="67" t="str">
        <f>IF(ISNUMBER($G19),IF(AND($G19&lt;DATE(ML_ANO,8,1),IF(ISNUMBER($H19),$H19,$G19)&gt;=DATE(ML_ANO,7,1)),1,""),"")</f>
        <v/>
      </c>
      <c r="V19" s="67" t="str">
        <f>IF(ISNUMBER($G19),IF(AND($G19&lt;DATE(ML_ANO,9,1),IF(ISNUMBER($H19),$H19,$G19)&gt;=DATE(ML_ANO,8,1)),1,""),"")</f>
        <v/>
      </c>
      <c r="W19" s="67" t="str">
        <f>IF(ISNUMBER($G19),IF(AND($G19&lt;DATE(ML_ANO,10,1),IF(ISNUMBER($H19),$H19,$G19)&gt;=DATE(ML_ANO,9,1)),1,""),"")</f>
        <v/>
      </c>
      <c r="X19" s="67" t="str">
        <f>IF(ISNUMBER($G19),IF(AND($G19&lt;DATE(ML_ANO,11,1),IF(ISNUMBER($H19),$H19,$G19)&gt;=DATE(ML_ANO,10,1)),1,""),"")</f>
        <v/>
      </c>
      <c r="Y19" s="67" t="str">
        <f>IF(ISNUMBER($G19),IF(AND($G19&lt;DATE(ML_ANO,12,1),IF(ISNUMBER($H19),$H19,$G19)&gt;=DATE(ML_ANO,11,1)),1,""),"")</f>
        <v/>
      </c>
      <c r="Z19" s="67" t="str">
        <f>IF(ISNUMBER($G19),IF(AND($G19&lt;DATE(ML_ANO,13,1),IF(ISNUMBER($H19),$H19,$G19)&gt;=DATE(ML_ANO,12,1)),1,""),"")</f>
        <v/>
      </c>
    </row>
    <row r="20">
      <c r="A20" s="57" t="inlineStr">
        <is>
          <t>A-016</t>
        </is>
      </c>
      <c r="B20" s="48" t="str">
        <f>IF($E20="","",IF(COUNTIF('Plan Cultivos'!$D$5:$D$204,"?*")=1,INDEX('Plan Cultivos'!$A$5:$A$204,MATCH("?*",'Plan Cultivos'!$D$5:$D$204,0)),""))</f>
        <v/>
      </c>
      <c r="C20" s="58" t="str">
        <f>IF($E20="","",ML_N)</f>
        <v/>
      </c>
      <c r="D20" s="48" t="str">
        <f>IF($B20="","",IFERROR(VLOOKUP($B20,'Plan Cultivos'!$A$5:$D$204,4,FALSE)&amp;"",""))</f>
        <v/>
      </c>
      <c r="E20" s="47" t="n"/>
      <c r="F20" s="48" t="n"/>
      <c r="G20" s="59" t="n"/>
      <c r="H20" s="59" t="n"/>
      <c r="I20" s="60" t="str">
        <f>IF(AND(ISNUMBER($G20),ISNUMBER($H20)),$H20-$G20+1,"")</f>
        <v/>
      </c>
      <c r="J20" s="48" t="str">
        <f>IF($E20="","",ML_RESP)</f>
        <v/>
      </c>
      <c r="K20" s="47" t="str">
        <f>IF($E20="","",IFERROR(VLOOKUP($B20,'Plan Cultivos'!$A$5:$T$204,20,FALSE)&amp;"",ML_FICHA&amp;""))</f>
        <v/>
      </c>
      <c r="L20" s="47" t="n"/>
      <c r="M20" s="48" t="n"/>
      <c r="N20" s="63" t="n"/>
      <c r="O20" s="68" t="str">
        <f>IF(ISNUMBER($G20),IF(AND($G20&lt;DATE(ML_ANO,2,1),IF(ISNUMBER($H20),$H20,$G20)&gt;=DATE(ML_ANO,1,1)),1,""),"")</f>
        <v/>
      </c>
      <c r="P20" s="68" t="str">
        <f>IF(ISNUMBER($G20),IF(AND($G20&lt;DATE(ML_ANO,3,1),IF(ISNUMBER($H20),$H20,$G20)&gt;=DATE(ML_ANO,2,1)),1,""),"")</f>
        <v/>
      </c>
      <c r="Q20" s="68" t="str">
        <f>IF(ISNUMBER($G20),IF(AND($G20&lt;DATE(ML_ANO,4,1),IF(ISNUMBER($H20),$H20,$G20)&gt;=DATE(ML_ANO,3,1)),1,""),"")</f>
        <v/>
      </c>
      <c r="R20" s="68" t="str">
        <f>IF(ISNUMBER($G20),IF(AND($G20&lt;DATE(ML_ANO,5,1),IF(ISNUMBER($H20),$H20,$G20)&gt;=DATE(ML_ANO,4,1)),1,""),"")</f>
        <v/>
      </c>
      <c r="S20" s="68" t="str">
        <f>IF(ISNUMBER($G20),IF(AND($G20&lt;DATE(ML_ANO,6,1),IF(ISNUMBER($H20),$H20,$G20)&gt;=DATE(ML_ANO,5,1)),1,""),"")</f>
        <v/>
      </c>
      <c r="T20" s="68" t="str">
        <f>IF(ISNUMBER($G20),IF(AND($G20&lt;DATE(ML_ANO,7,1),IF(ISNUMBER($H20),$H20,$G20)&gt;=DATE(ML_ANO,6,1)),1,""),"")</f>
        <v/>
      </c>
      <c r="U20" s="68" t="str">
        <f>IF(ISNUMBER($G20),IF(AND($G20&lt;DATE(ML_ANO,8,1),IF(ISNUMBER($H20),$H20,$G20)&gt;=DATE(ML_ANO,7,1)),1,""),"")</f>
        <v/>
      </c>
      <c r="V20" s="68" t="str">
        <f>IF(ISNUMBER($G20),IF(AND($G20&lt;DATE(ML_ANO,9,1),IF(ISNUMBER($H20),$H20,$G20)&gt;=DATE(ML_ANO,8,1)),1,""),"")</f>
        <v/>
      </c>
      <c r="W20" s="68" t="str">
        <f>IF(ISNUMBER($G20),IF(AND($G20&lt;DATE(ML_ANO,10,1),IF(ISNUMBER($H20),$H20,$G20)&gt;=DATE(ML_ANO,9,1)),1,""),"")</f>
        <v/>
      </c>
      <c r="X20" s="68" t="str">
        <f>IF(ISNUMBER($G20),IF(AND($G20&lt;DATE(ML_ANO,11,1),IF(ISNUMBER($H20),$H20,$G20)&gt;=DATE(ML_ANO,10,1)),1,""),"")</f>
        <v/>
      </c>
      <c r="Y20" s="68" t="str">
        <f>IF(ISNUMBER($G20),IF(AND($G20&lt;DATE(ML_ANO,12,1),IF(ISNUMBER($H20),$H20,$G20)&gt;=DATE(ML_ANO,11,1)),1,""),"")</f>
        <v/>
      </c>
      <c r="Z20" s="68" t="str">
        <f>IF(ISNUMBER($G20),IF(AND($G20&lt;DATE(ML_ANO,13,1),IF(ISNUMBER($H20),$H20,$G20)&gt;=DATE(ML_ANO,12,1)),1,""),"")</f>
        <v/>
      </c>
    </row>
    <row r="21">
      <c r="A21" s="42" t="inlineStr">
        <is>
          <t>A-017</t>
        </is>
      </c>
      <c r="B21" s="43" t="str">
        <f>IF($E21="","",IF(COUNTIF('Plan Cultivos'!$D$5:$D$204,"?*")=1,INDEX('Plan Cultivos'!$A$5:$A$204,MATCH("?*",'Plan Cultivos'!$D$5:$D$204,0)),""))</f>
        <v/>
      </c>
      <c r="C21" s="41" t="str">
        <f>IF($E21="","",ML_N)</f>
        <v/>
      </c>
      <c r="D21" s="43" t="str">
        <f>IF($B21="","",IFERROR(VLOOKUP($B21,'Plan Cultivos'!$A$5:$D$204,4,FALSE)&amp;"",""))</f>
        <v/>
      </c>
      <c r="E21" s="45" t="n"/>
      <c r="F21" s="43" t="n"/>
      <c r="G21" s="52" t="n"/>
      <c r="H21" s="52" t="n"/>
      <c r="I21" s="53" t="str">
        <f>IF(AND(ISNUMBER($G21),ISNUMBER($H21)),$H21-$G21+1,"")</f>
        <v/>
      </c>
      <c r="J21" s="43" t="str">
        <f>IF($E21="","",ML_RESP)</f>
        <v/>
      </c>
      <c r="K21" s="45" t="str">
        <f>IF($E21="","",IFERROR(VLOOKUP($B21,'Plan Cultivos'!$A$5:$T$204,20,FALSE)&amp;"",ML_FICHA&amp;""))</f>
        <v/>
      </c>
      <c r="L21" s="45" t="n"/>
      <c r="M21" s="43" t="n"/>
      <c r="N21" s="56" t="n"/>
      <c r="O21" s="67" t="str">
        <f>IF(ISNUMBER($G21),IF(AND($G21&lt;DATE(ML_ANO,2,1),IF(ISNUMBER($H21),$H21,$G21)&gt;=DATE(ML_ANO,1,1)),1,""),"")</f>
        <v/>
      </c>
      <c r="P21" s="67" t="str">
        <f>IF(ISNUMBER($G21),IF(AND($G21&lt;DATE(ML_ANO,3,1),IF(ISNUMBER($H21),$H21,$G21)&gt;=DATE(ML_ANO,2,1)),1,""),"")</f>
        <v/>
      </c>
      <c r="Q21" s="67" t="str">
        <f>IF(ISNUMBER($G21),IF(AND($G21&lt;DATE(ML_ANO,4,1),IF(ISNUMBER($H21),$H21,$G21)&gt;=DATE(ML_ANO,3,1)),1,""),"")</f>
        <v/>
      </c>
      <c r="R21" s="67" t="str">
        <f>IF(ISNUMBER($G21),IF(AND($G21&lt;DATE(ML_ANO,5,1),IF(ISNUMBER($H21),$H21,$G21)&gt;=DATE(ML_ANO,4,1)),1,""),"")</f>
        <v/>
      </c>
      <c r="S21" s="67" t="str">
        <f>IF(ISNUMBER($G21),IF(AND($G21&lt;DATE(ML_ANO,6,1),IF(ISNUMBER($H21),$H21,$G21)&gt;=DATE(ML_ANO,5,1)),1,""),"")</f>
        <v/>
      </c>
      <c r="T21" s="67" t="str">
        <f>IF(ISNUMBER($G21),IF(AND($G21&lt;DATE(ML_ANO,7,1),IF(ISNUMBER($H21),$H21,$G21)&gt;=DATE(ML_ANO,6,1)),1,""),"")</f>
        <v/>
      </c>
      <c r="U21" s="67" t="str">
        <f>IF(ISNUMBER($G21),IF(AND($G21&lt;DATE(ML_ANO,8,1),IF(ISNUMBER($H21),$H21,$G21)&gt;=DATE(ML_ANO,7,1)),1,""),"")</f>
        <v/>
      </c>
      <c r="V21" s="67" t="str">
        <f>IF(ISNUMBER($G21),IF(AND($G21&lt;DATE(ML_ANO,9,1),IF(ISNUMBER($H21),$H21,$G21)&gt;=DATE(ML_ANO,8,1)),1,""),"")</f>
        <v/>
      </c>
      <c r="W21" s="67" t="str">
        <f>IF(ISNUMBER($G21),IF(AND($G21&lt;DATE(ML_ANO,10,1),IF(ISNUMBER($H21),$H21,$G21)&gt;=DATE(ML_ANO,9,1)),1,""),"")</f>
        <v/>
      </c>
      <c r="X21" s="67" t="str">
        <f>IF(ISNUMBER($G21),IF(AND($G21&lt;DATE(ML_ANO,11,1),IF(ISNUMBER($H21),$H21,$G21)&gt;=DATE(ML_ANO,10,1)),1,""),"")</f>
        <v/>
      </c>
      <c r="Y21" s="67" t="str">
        <f>IF(ISNUMBER($G21),IF(AND($G21&lt;DATE(ML_ANO,12,1),IF(ISNUMBER($H21),$H21,$G21)&gt;=DATE(ML_ANO,11,1)),1,""),"")</f>
        <v/>
      </c>
      <c r="Z21" s="67" t="str">
        <f>IF(ISNUMBER($G21),IF(AND($G21&lt;DATE(ML_ANO,13,1),IF(ISNUMBER($H21),$H21,$G21)&gt;=DATE(ML_ANO,12,1)),1,""),"")</f>
        <v/>
      </c>
    </row>
    <row r="22">
      <c r="A22" s="57" t="inlineStr">
        <is>
          <t>A-018</t>
        </is>
      </c>
      <c r="B22" s="48" t="str">
        <f>IF($E22="","",IF(COUNTIF('Plan Cultivos'!$D$5:$D$204,"?*")=1,INDEX('Plan Cultivos'!$A$5:$A$204,MATCH("?*",'Plan Cultivos'!$D$5:$D$204,0)),""))</f>
        <v/>
      </c>
      <c r="C22" s="58" t="str">
        <f>IF($E22="","",ML_N)</f>
        <v/>
      </c>
      <c r="D22" s="48" t="str">
        <f>IF($B22="","",IFERROR(VLOOKUP($B22,'Plan Cultivos'!$A$5:$D$204,4,FALSE)&amp;"",""))</f>
        <v/>
      </c>
      <c r="E22" s="47" t="n"/>
      <c r="F22" s="48" t="n"/>
      <c r="G22" s="59" t="n"/>
      <c r="H22" s="59" t="n"/>
      <c r="I22" s="60" t="str">
        <f>IF(AND(ISNUMBER($G22),ISNUMBER($H22)),$H22-$G22+1,"")</f>
        <v/>
      </c>
      <c r="J22" s="48" t="str">
        <f>IF($E22="","",ML_RESP)</f>
        <v/>
      </c>
      <c r="K22" s="47" t="str">
        <f>IF($E22="","",IFERROR(VLOOKUP($B22,'Plan Cultivos'!$A$5:$T$204,20,FALSE)&amp;"",ML_FICHA&amp;""))</f>
        <v/>
      </c>
      <c r="L22" s="47" t="n"/>
      <c r="M22" s="48" t="n"/>
      <c r="N22" s="63" t="n"/>
      <c r="O22" s="68" t="str">
        <f>IF(ISNUMBER($G22),IF(AND($G22&lt;DATE(ML_ANO,2,1),IF(ISNUMBER($H22),$H22,$G22)&gt;=DATE(ML_ANO,1,1)),1,""),"")</f>
        <v/>
      </c>
      <c r="P22" s="68" t="str">
        <f>IF(ISNUMBER($G22),IF(AND($G22&lt;DATE(ML_ANO,3,1),IF(ISNUMBER($H22),$H22,$G22)&gt;=DATE(ML_ANO,2,1)),1,""),"")</f>
        <v/>
      </c>
      <c r="Q22" s="68" t="str">
        <f>IF(ISNUMBER($G22),IF(AND($G22&lt;DATE(ML_ANO,4,1),IF(ISNUMBER($H22),$H22,$G22)&gt;=DATE(ML_ANO,3,1)),1,""),"")</f>
        <v/>
      </c>
      <c r="R22" s="68" t="str">
        <f>IF(ISNUMBER($G22),IF(AND($G22&lt;DATE(ML_ANO,5,1),IF(ISNUMBER($H22),$H22,$G22)&gt;=DATE(ML_ANO,4,1)),1,""),"")</f>
        <v/>
      </c>
      <c r="S22" s="68" t="str">
        <f>IF(ISNUMBER($G22),IF(AND($G22&lt;DATE(ML_ANO,6,1),IF(ISNUMBER($H22),$H22,$G22)&gt;=DATE(ML_ANO,5,1)),1,""),"")</f>
        <v/>
      </c>
      <c r="T22" s="68" t="str">
        <f>IF(ISNUMBER($G22),IF(AND($G22&lt;DATE(ML_ANO,7,1),IF(ISNUMBER($H22),$H22,$G22)&gt;=DATE(ML_ANO,6,1)),1,""),"")</f>
        <v/>
      </c>
      <c r="U22" s="68" t="str">
        <f>IF(ISNUMBER($G22),IF(AND($G22&lt;DATE(ML_ANO,8,1),IF(ISNUMBER($H22),$H22,$G22)&gt;=DATE(ML_ANO,7,1)),1,""),"")</f>
        <v/>
      </c>
      <c r="V22" s="68" t="str">
        <f>IF(ISNUMBER($G22),IF(AND($G22&lt;DATE(ML_ANO,9,1),IF(ISNUMBER($H22),$H22,$G22)&gt;=DATE(ML_ANO,8,1)),1,""),"")</f>
        <v/>
      </c>
      <c r="W22" s="68" t="str">
        <f>IF(ISNUMBER($G22),IF(AND($G22&lt;DATE(ML_ANO,10,1),IF(ISNUMBER($H22),$H22,$G22)&gt;=DATE(ML_ANO,9,1)),1,""),"")</f>
        <v/>
      </c>
      <c r="X22" s="68" t="str">
        <f>IF(ISNUMBER($G22),IF(AND($G22&lt;DATE(ML_ANO,11,1),IF(ISNUMBER($H22),$H22,$G22)&gt;=DATE(ML_ANO,10,1)),1,""),"")</f>
        <v/>
      </c>
      <c r="Y22" s="68" t="str">
        <f>IF(ISNUMBER($G22),IF(AND($G22&lt;DATE(ML_ANO,12,1),IF(ISNUMBER($H22),$H22,$G22)&gt;=DATE(ML_ANO,11,1)),1,""),"")</f>
        <v/>
      </c>
      <c r="Z22" s="68" t="str">
        <f>IF(ISNUMBER($G22),IF(AND($G22&lt;DATE(ML_ANO,13,1),IF(ISNUMBER($H22),$H22,$G22)&gt;=DATE(ML_ANO,12,1)),1,""),"")</f>
        <v/>
      </c>
    </row>
    <row r="23">
      <c r="A23" s="42" t="inlineStr">
        <is>
          <t>A-019</t>
        </is>
      </c>
      <c r="B23" s="43" t="str">
        <f>IF($E23="","",IF(COUNTIF('Plan Cultivos'!$D$5:$D$204,"?*")=1,INDEX('Plan Cultivos'!$A$5:$A$204,MATCH("?*",'Plan Cultivos'!$D$5:$D$204,0)),""))</f>
        <v/>
      </c>
      <c r="C23" s="41" t="str">
        <f>IF($E23="","",ML_N)</f>
        <v/>
      </c>
      <c r="D23" s="43" t="str">
        <f>IF($B23="","",IFERROR(VLOOKUP($B23,'Plan Cultivos'!$A$5:$D$204,4,FALSE)&amp;"",""))</f>
        <v/>
      </c>
      <c r="E23" s="45" t="n"/>
      <c r="F23" s="43" t="n"/>
      <c r="G23" s="52" t="n"/>
      <c r="H23" s="52" t="n"/>
      <c r="I23" s="53" t="str">
        <f>IF(AND(ISNUMBER($G23),ISNUMBER($H23)),$H23-$G23+1,"")</f>
        <v/>
      </c>
      <c r="J23" s="43" t="str">
        <f>IF($E23="","",ML_RESP)</f>
        <v/>
      </c>
      <c r="K23" s="45" t="str">
        <f>IF($E23="","",IFERROR(VLOOKUP($B23,'Plan Cultivos'!$A$5:$T$204,20,FALSE)&amp;"",ML_FICHA&amp;""))</f>
        <v/>
      </c>
      <c r="L23" s="45" t="n"/>
      <c r="M23" s="43" t="n"/>
      <c r="N23" s="56" t="n"/>
      <c r="O23" s="67" t="str">
        <f>IF(ISNUMBER($G23),IF(AND($G23&lt;DATE(ML_ANO,2,1),IF(ISNUMBER($H23),$H23,$G23)&gt;=DATE(ML_ANO,1,1)),1,""),"")</f>
        <v/>
      </c>
      <c r="P23" s="67" t="str">
        <f>IF(ISNUMBER($G23),IF(AND($G23&lt;DATE(ML_ANO,3,1),IF(ISNUMBER($H23),$H23,$G23)&gt;=DATE(ML_ANO,2,1)),1,""),"")</f>
        <v/>
      </c>
      <c r="Q23" s="67" t="str">
        <f>IF(ISNUMBER($G23),IF(AND($G23&lt;DATE(ML_ANO,4,1),IF(ISNUMBER($H23),$H23,$G23)&gt;=DATE(ML_ANO,3,1)),1,""),"")</f>
        <v/>
      </c>
      <c r="R23" s="67" t="str">
        <f>IF(ISNUMBER($G23),IF(AND($G23&lt;DATE(ML_ANO,5,1),IF(ISNUMBER($H23),$H23,$G23)&gt;=DATE(ML_ANO,4,1)),1,""),"")</f>
        <v/>
      </c>
      <c r="S23" s="67" t="str">
        <f>IF(ISNUMBER($G23),IF(AND($G23&lt;DATE(ML_ANO,6,1),IF(ISNUMBER($H23),$H23,$G23)&gt;=DATE(ML_ANO,5,1)),1,""),"")</f>
        <v/>
      </c>
      <c r="T23" s="67" t="str">
        <f>IF(ISNUMBER($G23),IF(AND($G23&lt;DATE(ML_ANO,7,1),IF(ISNUMBER($H23),$H23,$G23)&gt;=DATE(ML_ANO,6,1)),1,""),"")</f>
        <v/>
      </c>
      <c r="U23" s="67" t="str">
        <f>IF(ISNUMBER($G23),IF(AND($G23&lt;DATE(ML_ANO,8,1),IF(ISNUMBER($H23),$H23,$G23)&gt;=DATE(ML_ANO,7,1)),1,""),"")</f>
        <v/>
      </c>
      <c r="V23" s="67" t="str">
        <f>IF(ISNUMBER($G23),IF(AND($G23&lt;DATE(ML_ANO,9,1),IF(ISNUMBER($H23),$H23,$G23)&gt;=DATE(ML_ANO,8,1)),1,""),"")</f>
        <v/>
      </c>
      <c r="W23" s="67" t="str">
        <f>IF(ISNUMBER($G23),IF(AND($G23&lt;DATE(ML_ANO,10,1),IF(ISNUMBER($H23),$H23,$G23)&gt;=DATE(ML_ANO,9,1)),1,""),"")</f>
        <v/>
      </c>
      <c r="X23" s="67" t="str">
        <f>IF(ISNUMBER($G23),IF(AND($G23&lt;DATE(ML_ANO,11,1),IF(ISNUMBER($H23),$H23,$G23)&gt;=DATE(ML_ANO,10,1)),1,""),"")</f>
        <v/>
      </c>
      <c r="Y23" s="67" t="str">
        <f>IF(ISNUMBER($G23),IF(AND($G23&lt;DATE(ML_ANO,12,1),IF(ISNUMBER($H23),$H23,$G23)&gt;=DATE(ML_ANO,11,1)),1,""),"")</f>
        <v/>
      </c>
      <c r="Z23" s="67" t="str">
        <f>IF(ISNUMBER($G23),IF(AND($G23&lt;DATE(ML_ANO,13,1),IF(ISNUMBER($H23),$H23,$G23)&gt;=DATE(ML_ANO,12,1)),1,""),"")</f>
        <v/>
      </c>
    </row>
    <row r="24">
      <c r="A24" s="57" t="inlineStr">
        <is>
          <t>A-020</t>
        </is>
      </c>
      <c r="B24" s="48" t="str">
        <f>IF($E24="","",IF(COUNTIF('Plan Cultivos'!$D$5:$D$204,"?*")=1,INDEX('Plan Cultivos'!$A$5:$A$204,MATCH("?*",'Plan Cultivos'!$D$5:$D$204,0)),""))</f>
        <v/>
      </c>
      <c r="C24" s="58" t="str">
        <f>IF($E24="","",ML_N)</f>
        <v/>
      </c>
      <c r="D24" s="48" t="str">
        <f>IF($B24="","",IFERROR(VLOOKUP($B24,'Plan Cultivos'!$A$5:$D$204,4,FALSE)&amp;"",""))</f>
        <v/>
      </c>
      <c r="E24" s="47" t="n"/>
      <c r="F24" s="48" t="n"/>
      <c r="G24" s="59" t="n"/>
      <c r="H24" s="59" t="n"/>
      <c r="I24" s="60" t="str">
        <f>IF(AND(ISNUMBER($G24),ISNUMBER($H24)),$H24-$G24+1,"")</f>
        <v/>
      </c>
      <c r="J24" s="48" t="str">
        <f>IF($E24="","",ML_RESP)</f>
        <v/>
      </c>
      <c r="K24" s="47" t="str">
        <f>IF($E24="","",IFERROR(VLOOKUP($B24,'Plan Cultivos'!$A$5:$T$204,20,FALSE)&amp;"",ML_FICHA&amp;""))</f>
        <v/>
      </c>
      <c r="L24" s="47" t="n"/>
      <c r="M24" s="48" t="n"/>
      <c r="N24" s="63" t="n"/>
      <c r="O24" s="68" t="str">
        <f>IF(ISNUMBER($G24),IF(AND($G24&lt;DATE(ML_ANO,2,1),IF(ISNUMBER($H24),$H24,$G24)&gt;=DATE(ML_ANO,1,1)),1,""),"")</f>
        <v/>
      </c>
      <c r="P24" s="68" t="str">
        <f>IF(ISNUMBER($G24),IF(AND($G24&lt;DATE(ML_ANO,3,1),IF(ISNUMBER($H24),$H24,$G24)&gt;=DATE(ML_ANO,2,1)),1,""),"")</f>
        <v/>
      </c>
      <c r="Q24" s="68" t="str">
        <f>IF(ISNUMBER($G24),IF(AND($G24&lt;DATE(ML_ANO,4,1),IF(ISNUMBER($H24),$H24,$G24)&gt;=DATE(ML_ANO,3,1)),1,""),"")</f>
        <v/>
      </c>
      <c r="R24" s="68" t="str">
        <f>IF(ISNUMBER($G24),IF(AND($G24&lt;DATE(ML_ANO,5,1),IF(ISNUMBER($H24),$H24,$G24)&gt;=DATE(ML_ANO,4,1)),1,""),"")</f>
        <v/>
      </c>
      <c r="S24" s="68" t="str">
        <f>IF(ISNUMBER($G24),IF(AND($G24&lt;DATE(ML_ANO,6,1),IF(ISNUMBER($H24),$H24,$G24)&gt;=DATE(ML_ANO,5,1)),1,""),"")</f>
        <v/>
      </c>
      <c r="T24" s="68" t="str">
        <f>IF(ISNUMBER($G24),IF(AND($G24&lt;DATE(ML_ANO,7,1),IF(ISNUMBER($H24),$H24,$G24)&gt;=DATE(ML_ANO,6,1)),1,""),"")</f>
        <v/>
      </c>
      <c r="U24" s="68" t="str">
        <f>IF(ISNUMBER($G24),IF(AND($G24&lt;DATE(ML_ANO,8,1),IF(ISNUMBER($H24),$H24,$G24)&gt;=DATE(ML_ANO,7,1)),1,""),"")</f>
        <v/>
      </c>
      <c r="V24" s="68" t="str">
        <f>IF(ISNUMBER($G24),IF(AND($G24&lt;DATE(ML_ANO,9,1),IF(ISNUMBER($H24),$H24,$G24)&gt;=DATE(ML_ANO,8,1)),1,""),"")</f>
        <v/>
      </c>
      <c r="W24" s="68" t="str">
        <f>IF(ISNUMBER($G24),IF(AND($G24&lt;DATE(ML_ANO,10,1),IF(ISNUMBER($H24),$H24,$G24)&gt;=DATE(ML_ANO,9,1)),1,""),"")</f>
        <v/>
      </c>
      <c r="X24" s="68" t="str">
        <f>IF(ISNUMBER($G24),IF(AND($G24&lt;DATE(ML_ANO,11,1),IF(ISNUMBER($H24),$H24,$G24)&gt;=DATE(ML_ANO,10,1)),1,""),"")</f>
        <v/>
      </c>
      <c r="Y24" s="68" t="str">
        <f>IF(ISNUMBER($G24),IF(AND($G24&lt;DATE(ML_ANO,12,1),IF(ISNUMBER($H24),$H24,$G24)&gt;=DATE(ML_ANO,11,1)),1,""),"")</f>
        <v/>
      </c>
      <c r="Z24" s="68" t="str">
        <f>IF(ISNUMBER($G24),IF(AND($G24&lt;DATE(ML_ANO,13,1),IF(ISNUMBER($H24),$H24,$G24)&gt;=DATE(ML_ANO,12,1)),1,""),"")</f>
        <v/>
      </c>
    </row>
    <row r="25">
      <c r="A25" s="42" t="inlineStr">
        <is>
          <t>A-021</t>
        </is>
      </c>
      <c r="B25" s="43" t="str">
        <f>IF($E25="","",IF(COUNTIF('Plan Cultivos'!$D$5:$D$204,"?*")=1,INDEX('Plan Cultivos'!$A$5:$A$204,MATCH("?*",'Plan Cultivos'!$D$5:$D$204,0)),""))</f>
        <v/>
      </c>
      <c r="C25" s="41" t="str">
        <f>IF($E25="","",ML_N)</f>
        <v/>
      </c>
      <c r="D25" s="43" t="str">
        <f>IF($B25="","",IFERROR(VLOOKUP($B25,'Plan Cultivos'!$A$5:$D$204,4,FALSE)&amp;"",""))</f>
        <v/>
      </c>
      <c r="E25" s="45" t="n"/>
      <c r="F25" s="43" t="n"/>
      <c r="G25" s="52" t="n"/>
      <c r="H25" s="52" t="n"/>
      <c r="I25" s="53" t="str">
        <f>IF(AND(ISNUMBER($G25),ISNUMBER($H25)),$H25-$G25+1,"")</f>
        <v/>
      </c>
      <c r="J25" s="43" t="str">
        <f>IF($E25="","",ML_RESP)</f>
        <v/>
      </c>
      <c r="K25" s="45" t="str">
        <f>IF($E25="","",IFERROR(VLOOKUP($B25,'Plan Cultivos'!$A$5:$T$204,20,FALSE)&amp;"",ML_FICHA&amp;""))</f>
        <v/>
      </c>
      <c r="L25" s="45" t="n"/>
      <c r="M25" s="43" t="n"/>
      <c r="N25" s="56" t="n"/>
      <c r="O25" s="67" t="str">
        <f>IF(ISNUMBER($G25),IF(AND($G25&lt;DATE(ML_ANO,2,1),IF(ISNUMBER($H25),$H25,$G25)&gt;=DATE(ML_ANO,1,1)),1,""),"")</f>
        <v/>
      </c>
      <c r="P25" s="67" t="str">
        <f>IF(ISNUMBER($G25),IF(AND($G25&lt;DATE(ML_ANO,3,1),IF(ISNUMBER($H25),$H25,$G25)&gt;=DATE(ML_ANO,2,1)),1,""),"")</f>
        <v/>
      </c>
      <c r="Q25" s="67" t="str">
        <f>IF(ISNUMBER($G25),IF(AND($G25&lt;DATE(ML_ANO,4,1),IF(ISNUMBER($H25),$H25,$G25)&gt;=DATE(ML_ANO,3,1)),1,""),"")</f>
        <v/>
      </c>
      <c r="R25" s="67" t="str">
        <f>IF(ISNUMBER($G25),IF(AND($G25&lt;DATE(ML_ANO,5,1),IF(ISNUMBER($H25),$H25,$G25)&gt;=DATE(ML_ANO,4,1)),1,""),"")</f>
        <v/>
      </c>
      <c r="S25" s="67" t="str">
        <f>IF(ISNUMBER($G25),IF(AND($G25&lt;DATE(ML_ANO,6,1),IF(ISNUMBER($H25),$H25,$G25)&gt;=DATE(ML_ANO,5,1)),1,""),"")</f>
        <v/>
      </c>
      <c r="T25" s="67" t="str">
        <f>IF(ISNUMBER($G25),IF(AND($G25&lt;DATE(ML_ANO,7,1),IF(ISNUMBER($H25),$H25,$G25)&gt;=DATE(ML_ANO,6,1)),1,""),"")</f>
        <v/>
      </c>
      <c r="U25" s="67" t="str">
        <f>IF(ISNUMBER($G25),IF(AND($G25&lt;DATE(ML_ANO,8,1),IF(ISNUMBER($H25),$H25,$G25)&gt;=DATE(ML_ANO,7,1)),1,""),"")</f>
        <v/>
      </c>
      <c r="V25" s="67" t="str">
        <f>IF(ISNUMBER($G25),IF(AND($G25&lt;DATE(ML_ANO,9,1),IF(ISNUMBER($H25),$H25,$G25)&gt;=DATE(ML_ANO,8,1)),1,""),"")</f>
        <v/>
      </c>
      <c r="W25" s="67" t="str">
        <f>IF(ISNUMBER($G25),IF(AND($G25&lt;DATE(ML_ANO,10,1),IF(ISNUMBER($H25),$H25,$G25)&gt;=DATE(ML_ANO,9,1)),1,""),"")</f>
        <v/>
      </c>
      <c r="X25" s="67" t="str">
        <f>IF(ISNUMBER($G25),IF(AND($G25&lt;DATE(ML_ANO,11,1),IF(ISNUMBER($H25),$H25,$G25)&gt;=DATE(ML_ANO,10,1)),1,""),"")</f>
        <v/>
      </c>
      <c r="Y25" s="67" t="str">
        <f>IF(ISNUMBER($G25),IF(AND($G25&lt;DATE(ML_ANO,12,1),IF(ISNUMBER($H25),$H25,$G25)&gt;=DATE(ML_ANO,11,1)),1,""),"")</f>
        <v/>
      </c>
      <c r="Z25" s="67" t="str">
        <f>IF(ISNUMBER($G25),IF(AND($G25&lt;DATE(ML_ANO,13,1),IF(ISNUMBER($H25),$H25,$G25)&gt;=DATE(ML_ANO,12,1)),1,""),"")</f>
        <v/>
      </c>
    </row>
    <row r="26">
      <c r="A26" s="57" t="inlineStr">
        <is>
          <t>A-022</t>
        </is>
      </c>
      <c r="B26" s="48" t="str">
        <f>IF($E26="","",IF(COUNTIF('Plan Cultivos'!$D$5:$D$204,"?*")=1,INDEX('Plan Cultivos'!$A$5:$A$204,MATCH("?*",'Plan Cultivos'!$D$5:$D$204,0)),""))</f>
        <v/>
      </c>
      <c r="C26" s="58" t="str">
        <f>IF($E26="","",ML_N)</f>
        <v/>
      </c>
      <c r="D26" s="48" t="str">
        <f>IF($B26="","",IFERROR(VLOOKUP($B26,'Plan Cultivos'!$A$5:$D$204,4,FALSE)&amp;"",""))</f>
        <v/>
      </c>
      <c r="E26" s="47" t="n"/>
      <c r="F26" s="48" t="n"/>
      <c r="G26" s="59" t="n"/>
      <c r="H26" s="59" t="n"/>
      <c r="I26" s="60" t="str">
        <f>IF(AND(ISNUMBER($G26),ISNUMBER($H26)),$H26-$G26+1,"")</f>
        <v/>
      </c>
      <c r="J26" s="48" t="str">
        <f>IF($E26="","",ML_RESP)</f>
        <v/>
      </c>
      <c r="K26" s="47" t="str">
        <f>IF($E26="","",IFERROR(VLOOKUP($B26,'Plan Cultivos'!$A$5:$T$204,20,FALSE)&amp;"",ML_FICHA&amp;""))</f>
        <v/>
      </c>
      <c r="L26" s="47" t="n"/>
      <c r="M26" s="48" t="n"/>
      <c r="N26" s="63" t="n"/>
      <c r="O26" s="68" t="str">
        <f>IF(ISNUMBER($G26),IF(AND($G26&lt;DATE(ML_ANO,2,1),IF(ISNUMBER($H26),$H26,$G26)&gt;=DATE(ML_ANO,1,1)),1,""),"")</f>
        <v/>
      </c>
      <c r="P26" s="68" t="str">
        <f>IF(ISNUMBER($G26),IF(AND($G26&lt;DATE(ML_ANO,3,1),IF(ISNUMBER($H26),$H26,$G26)&gt;=DATE(ML_ANO,2,1)),1,""),"")</f>
        <v/>
      </c>
      <c r="Q26" s="68" t="str">
        <f>IF(ISNUMBER($G26),IF(AND($G26&lt;DATE(ML_ANO,4,1),IF(ISNUMBER($H26),$H26,$G26)&gt;=DATE(ML_ANO,3,1)),1,""),"")</f>
        <v/>
      </c>
      <c r="R26" s="68" t="str">
        <f>IF(ISNUMBER($G26),IF(AND($G26&lt;DATE(ML_ANO,5,1),IF(ISNUMBER($H26),$H26,$G26)&gt;=DATE(ML_ANO,4,1)),1,""),"")</f>
        <v/>
      </c>
      <c r="S26" s="68" t="str">
        <f>IF(ISNUMBER($G26),IF(AND($G26&lt;DATE(ML_ANO,6,1),IF(ISNUMBER($H26),$H26,$G26)&gt;=DATE(ML_ANO,5,1)),1,""),"")</f>
        <v/>
      </c>
      <c r="T26" s="68" t="str">
        <f>IF(ISNUMBER($G26),IF(AND($G26&lt;DATE(ML_ANO,7,1),IF(ISNUMBER($H26),$H26,$G26)&gt;=DATE(ML_ANO,6,1)),1,""),"")</f>
        <v/>
      </c>
      <c r="U26" s="68" t="str">
        <f>IF(ISNUMBER($G26),IF(AND($G26&lt;DATE(ML_ANO,8,1),IF(ISNUMBER($H26),$H26,$G26)&gt;=DATE(ML_ANO,7,1)),1,""),"")</f>
        <v/>
      </c>
      <c r="V26" s="68" t="str">
        <f>IF(ISNUMBER($G26),IF(AND($G26&lt;DATE(ML_ANO,9,1),IF(ISNUMBER($H26),$H26,$G26)&gt;=DATE(ML_ANO,8,1)),1,""),"")</f>
        <v/>
      </c>
      <c r="W26" s="68" t="str">
        <f>IF(ISNUMBER($G26),IF(AND($G26&lt;DATE(ML_ANO,10,1),IF(ISNUMBER($H26),$H26,$G26)&gt;=DATE(ML_ANO,9,1)),1,""),"")</f>
        <v/>
      </c>
      <c r="X26" s="68" t="str">
        <f>IF(ISNUMBER($G26),IF(AND($G26&lt;DATE(ML_ANO,11,1),IF(ISNUMBER($H26),$H26,$G26)&gt;=DATE(ML_ANO,10,1)),1,""),"")</f>
        <v/>
      </c>
      <c r="Y26" s="68" t="str">
        <f>IF(ISNUMBER($G26),IF(AND($G26&lt;DATE(ML_ANO,12,1),IF(ISNUMBER($H26),$H26,$G26)&gt;=DATE(ML_ANO,11,1)),1,""),"")</f>
        <v/>
      </c>
      <c r="Z26" s="68" t="str">
        <f>IF(ISNUMBER($G26),IF(AND($G26&lt;DATE(ML_ANO,13,1),IF(ISNUMBER($H26),$H26,$G26)&gt;=DATE(ML_ANO,12,1)),1,""),"")</f>
        <v/>
      </c>
    </row>
    <row r="27">
      <c r="A27" s="42" t="inlineStr">
        <is>
          <t>A-023</t>
        </is>
      </c>
      <c r="B27" s="43" t="str">
        <f>IF($E27="","",IF(COUNTIF('Plan Cultivos'!$D$5:$D$204,"?*")=1,INDEX('Plan Cultivos'!$A$5:$A$204,MATCH("?*",'Plan Cultivos'!$D$5:$D$204,0)),""))</f>
        <v/>
      </c>
      <c r="C27" s="41" t="str">
        <f>IF($E27="","",ML_N)</f>
        <v/>
      </c>
      <c r="D27" s="43" t="str">
        <f>IF($B27="","",IFERROR(VLOOKUP($B27,'Plan Cultivos'!$A$5:$D$204,4,FALSE)&amp;"",""))</f>
        <v/>
      </c>
      <c r="E27" s="45" t="n"/>
      <c r="F27" s="43" t="n"/>
      <c r="G27" s="52" t="n"/>
      <c r="H27" s="52" t="n"/>
      <c r="I27" s="53" t="str">
        <f>IF(AND(ISNUMBER($G27),ISNUMBER($H27)),$H27-$G27+1,"")</f>
        <v/>
      </c>
      <c r="J27" s="43" t="str">
        <f>IF($E27="","",ML_RESP)</f>
        <v/>
      </c>
      <c r="K27" s="45" t="str">
        <f>IF($E27="","",IFERROR(VLOOKUP($B27,'Plan Cultivos'!$A$5:$T$204,20,FALSE)&amp;"",ML_FICHA&amp;""))</f>
        <v/>
      </c>
      <c r="L27" s="45" t="n"/>
      <c r="M27" s="43" t="n"/>
      <c r="N27" s="56" t="n"/>
      <c r="O27" s="67" t="str">
        <f>IF(ISNUMBER($G27),IF(AND($G27&lt;DATE(ML_ANO,2,1),IF(ISNUMBER($H27),$H27,$G27)&gt;=DATE(ML_ANO,1,1)),1,""),"")</f>
        <v/>
      </c>
      <c r="P27" s="67" t="str">
        <f>IF(ISNUMBER($G27),IF(AND($G27&lt;DATE(ML_ANO,3,1),IF(ISNUMBER($H27),$H27,$G27)&gt;=DATE(ML_ANO,2,1)),1,""),"")</f>
        <v/>
      </c>
      <c r="Q27" s="67" t="str">
        <f>IF(ISNUMBER($G27),IF(AND($G27&lt;DATE(ML_ANO,4,1),IF(ISNUMBER($H27),$H27,$G27)&gt;=DATE(ML_ANO,3,1)),1,""),"")</f>
        <v/>
      </c>
      <c r="R27" s="67" t="str">
        <f>IF(ISNUMBER($G27),IF(AND($G27&lt;DATE(ML_ANO,5,1),IF(ISNUMBER($H27),$H27,$G27)&gt;=DATE(ML_ANO,4,1)),1,""),"")</f>
        <v/>
      </c>
      <c r="S27" s="67" t="str">
        <f>IF(ISNUMBER($G27),IF(AND($G27&lt;DATE(ML_ANO,6,1),IF(ISNUMBER($H27),$H27,$G27)&gt;=DATE(ML_ANO,5,1)),1,""),"")</f>
        <v/>
      </c>
      <c r="T27" s="67" t="str">
        <f>IF(ISNUMBER($G27),IF(AND($G27&lt;DATE(ML_ANO,7,1),IF(ISNUMBER($H27),$H27,$G27)&gt;=DATE(ML_ANO,6,1)),1,""),"")</f>
        <v/>
      </c>
      <c r="U27" s="67" t="str">
        <f>IF(ISNUMBER($G27),IF(AND($G27&lt;DATE(ML_ANO,8,1),IF(ISNUMBER($H27),$H27,$G27)&gt;=DATE(ML_ANO,7,1)),1,""),"")</f>
        <v/>
      </c>
      <c r="V27" s="67" t="str">
        <f>IF(ISNUMBER($G27),IF(AND($G27&lt;DATE(ML_ANO,9,1),IF(ISNUMBER($H27),$H27,$G27)&gt;=DATE(ML_ANO,8,1)),1,""),"")</f>
        <v/>
      </c>
      <c r="W27" s="67" t="str">
        <f>IF(ISNUMBER($G27),IF(AND($G27&lt;DATE(ML_ANO,10,1),IF(ISNUMBER($H27),$H27,$G27)&gt;=DATE(ML_ANO,9,1)),1,""),"")</f>
        <v/>
      </c>
      <c r="X27" s="67" t="str">
        <f>IF(ISNUMBER($G27),IF(AND($G27&lt;DATE(ML_ANO,11,1),IF(ISNUMBER($H27),$H27,$G27)&gt;=DATE(ML_ANO,10,1)),1,""),"")</f>
        <v/>
      </c>
      <c r="Y27" s="67" t="str">
        <f>IF(ISNUMBER($G27),IF(AND($G27&lt;DATE(ML_ANO,12,1),IF(ISNUMBER($H27),$H27,$G27)&gt;=DATE(ML_ANO,11,1)),1,""),"")</f>
        <v/>
      </c>
      <c r="Z27" s="67" t="str">
        <f>IF(ISNUMBER($G27),IF(AND($G27&lt;DATE(ML_ANO,13,1),IF(ISNUMBER($H27),$H27,$G27)&gt;=DATE(ML_ANO,12,1)),1,""),"")</f>
        <v/>
      </c>
    </row>
    <row r="28">
      <c r="A28" s="57" t="inlineStr">
        <is>
          <t>A-024</t>
        </is>
      </c>
      <c r="B28" s="48" t="str">
        <f>IF($E28="","",IF(COUNTIF('Plan Cultivos'!$D$5:$D$204,"?*")=1,INDEX('Plan Cultivos'!$A$5:$A$204,MATCH("?*",'Plan Cultivos'!$D$5:$D$204,0)),""))</f>
        <v/>
      </c>
      <c r="C28" s="58" t="str">
        <f>IF($E28="","",ML_N)</f>
        <v/>
      </c>
      <c r="D28" s="48" t="str">
        <f>IF($B28="","",IFERROR(VLOOKUP($B28,'Plan Cultivos'!$A$5:$D$204,4,FALSE)&amp;"",""))</f>
        <v/>
      </c>
      <c r="E28" s="47" t="n"/>
      <c r="F28" s="48" t="n"/>
      <c r="G28" s="59" t="n"/>
      <c r="H28" s="59" t="n"/>
      <c r="I28" s="60" t="str">
        <f>IF(AND(ISNUMBER($G28),ISNUMBER($H28)),$H28-$G28+1,"")</f>
        <v/>
      </c>
      <c r="J28" s="48" t="str">
        <f>IF($E28="","",ML_RESP)</f>
        <v/>
      </c>
      <c r="K28" s="47" t="str">
        <f>IF($E28="","",IFERROR(VLOOKUP($B28,'Plan Cultivos'!$A$5:$T$204,20,FALSE)&amp;"",ML_FICHA&amp;""))</f>
        <v/>
      </c>
      <c r="L28" s="47" t="n"/>
      <c r="M28" s="48" t="n"/>
      <c r="N28" s="63" t="n"/>
      <c r="O28" s="68" t="str">
        <f>IF(ISNUMBER($G28),IF(AND($G28&lt;DATE(ML_ANO,2,1),IF(ISNUMBER($H28),$H28,$G28)&gt;=DATE(ML_ANO,1,1)),1,""),"")</f>
        <v/>
      </c>
      <c r="P28" s="68" t="str">
        <f>IF(ISNUMBER($G28),IF(AND($G28&lt;DATE(ML_ANO,3,1),IF(ISNUMBER($H28),$H28,$G28)&gt;=DATE(ML_ANO,2,1)),1,""),"")</f>
        <v/>
      </c>
      <c r="Q28" s="68" t="str">
        <f>IF(ISNUMBER($G28),IF(AND($G28&lt;DATE(ML_ANO,4,1),IF(ISNUMBER($H28),$H28,$G28)&gt;=DATE(ML_ANO,3,1)),1,""),"")</f>
        <v/>
      </c>
      <c r="R28" s="68" t="str">
        <f>IF(ISNUMBER($G28),IF(AND($G28&lt;DATE(ML_ANO,5,1),IF(ISNUMBER($H28),$H28,$G28)&gt;=DATE(ML_ANO,4,1)),1,""),"")</f>
        <v/>
      </c>
      <c r="S28" s="68" t="str">
        <f>IF(ISNUMBER($G28),IF(AND($G28&lt;DATE(ML_ANO,6,1),IF(ISNUMBER($H28),$H28,$G28)&gt;=DATE(ML_ANO,5,1)),1,""),"")</f>
        <v/>
      </c>
      <c r="T28" s="68" t="str">
        <f>IF(ISNUMBER($G28),IF(AND($G28&lt;DATE(ML_ANO,7,1),IF(ISNUMBER($H28),$H28,$G28)&gt;=DATE(ML_ANO,6,1)),1,""),"")</f>
        <v/>
      </c>
      <c r="U28" s="68" t="str">
        <f>IF(ISNUMBER($G28),IF(AND($G28&lt;DATE(ML_ANO,8,1),IF(ISNUMBER($H28),$H28,$G28)&gt;=DATE(ML_ANO,7,1)),1,""),"")</f>
        <v/>
      </c>
      <c r="V28" s="68" t="str">
        <f>IF(ISNUMBER($G28),IF(AND($G28&lt;DATE(ML_ANO,9,1),IF(ISNUMBER($H28),$H28,$G28)&gt;=DATE(ML_ANO,8,1)),1,""),"")</f>
        <v/>
      </c>
      <c r="W28" s="68" t="str">
        <f>IF(ISNUMBER($G28),IF(AND($G28&lt;DATE(ML_ANO,10,1),IF(ISNUMBER($H28),$H28,$G28)&gt;=DATE(ML_ANO,9,1)),1,""),"")</f>
        <v/>
      </c>
      <c r="X28" s="68" t="str">
        <f>IF(ISNUMBER($G28),IF(AND($G28&lt;DATE(ML_ANO,11,1),IF(ISNUMBER($H28),$H28,$G28)&gt;=DATE(ML_ANO,10,1)),1,""),"")</f>
        <v/>
      </c>
      <c r="Y28" s="68" t="str">
        <f>IF(ISNUMBER($G28),IF(AND($G28&lt;DATE(ML_ANO,12,1),IF(ISNUMBER($H28),$H28,$G28)&gt;=DATE(ML_ANO,11,1)),1,""),"")</f>
        <v/>
      </c>
      <c r="Z28" s="68" t="str">
        <f>IF(ISNUMBER($G28),IF(AND($G28&lt;DATE(ML_ANO,13,1),IF(ISNUMBER($H28),$H28,$G28)&gt;=DATE(ML_ANO,12,1)),1,""),"")</f>
        <v/>
      </c>
    </row>
    <row r="29">
      <c r="A29" s="42" t="inlineStr">
        <is>
          <t>A-025</t>
        </is>
      </c>
      <c r="B29" s="43" t="str">
        <f>IF($E29="","",IF(COUNTIF('Plan Cultivos'!$D$5:$D$204,"?*")=1,INDEX('Plan Cultivos'!$A$5:$A$204,MATCH("?*",'Plan Cultivos'!$D$5:$D$204,0)),""))</f>
        <v/>
      </c>
      <c r="C29" s="41" t="str">
        <f>IF($E29="","",ML_N)</f>
        <v/>
      </c>
      <c r="D29" s="43" t="str">
        <f>IF($B29="","",IFERROR(VLOOKUP($B29,'Plan Cultivos'!$A$5:$D$204,4,FALSE)&amp;"",""))</f>
        <v/>
      </c>
      <c r="E29" s="45" t="n"/>
      <c r="F29" s="43" t="n"/>
      <c r="G29" s="52" t="n"/>
      <c r="H29" s="52" t="n"/>
      <c r="I29" s="53" t="str">
        <f>IF(AND(ISNUMBER($G29),ISNUMBER($H29)),$H29-$G29+1,"")</f>
        <v/>
      </c>
      <c r="J29" s="43" t="str">
        <f>IF($E29="","",ML_RESP)</f>
        <v/>
      </c>
      <c r="K29" s="45" t="str">
        <f>IF($E29="","",IFERROR(VLOOKUP($B29,'Plan Cultivos'!$A$5:$T$204,20,FALSE)&amp;"",ML_FICHA&amp;""))</f>
        <v/>
      </c>
      <c r="L29" s="45" t="n"/>
      <c r="M29" s="43" t="n"/>
      <c r="N29" s="56" t="n"/>
      <c r="O29" s="67" t="str">
        <f>IF(ISNUMBER($G29),IF(AND($G29&lt;DATE(ML_ANO,2,1),IF(ISNUMBER($H29),$H29,$G29)&gt;=DATE(ML_ANO,1,1)),1,""),"")</f>
        <v/>
      </c>
      <c r="P29" s="67" t="str">
        <f>IF(ISNUMBER($G29),IF(AND($G29&lt;DATE(ML_ANO,3,1),IF(ISNUMBER($H29),$H29,$G29)&gt;=DATE(ML_ANO,2,1)),1,""),"")</f>
        <v/>
      </c>
      <c r="Q29" s="67" t="str">
        <f>IF(ISNUMBER($G29),IF(AND($G29&lt;DATE(ML_ANO,4,1),IF(ISNUMBER($H29),$H29,$G29)&gt;=DATE(ML_ANO,3,1)),1,""),"")</f>
        <v/>
      </c>
      <c r="R29" s="67" t="str">
        <f>IF(ISNUMBER($G29),IF(AND($G29&lt;DATE(ML_ANO,5,1),IF(ISNUMBER($H29),$H29,$G29)&gt;=DATE(ML_ANO,4,1)),1,""),"")</f>
        <v/>
      </c>
      <c r="S29" s="67" t="str">
        <f>IF(ISNUMBER($G29),IF(AND($G29&lt;DATE(ML_ANO,6,1),IF(ISNUMBER($H29),$H29,$G29)&gt;=DATE(ML_ANO,5,1)),1,""),"")</f>
        <v/>
      </c>
      <c r="T29" s="67" t="str">
        <f>IF(ISNUMBER($G29),IF(AND($G29&lt;DATE(ML_ANO,7,1),IF(ISNUMBER($H29),$H29,$G29)&gt;=DATE(ML_ANO,6,1)),1,""),"")</f>
        <v/>
      </c>
      <c r="U29" s="67" t="str">
        <f>IF(ISNUMBER($G29),IF(AND($G29&lt;DATE(ML_ANO,8,1),IF(ISNUMBER($H29),$H29,$G29)&gt;=DATE(ML_ANO,7,1)),1,""),"")</f>
        <v/>
      </c>
      <c r="V29" s="67" t="str">
        <f>IF(ISNUMBER($G29),IF(AND($G29&lt;DATE(ML_ANO,9,1),IF(ISNUMBER($H29),$H29,$G29)&gt;=DATE(ML_ANO,8,1)),1,""),"")</f>
        <v/>
      </c>
      <c r="W29" s="67" t="str">
        <f>IF(ISNUMBER($G29),IF(AND($G29&lt;DATE(ML_ANO,10,1),IF(ISNUMBER($H29),$H29,$G29)&gt;=DATE(ML_ANO,9,1)),1,""),"")</f>
        <v/>
      </c>
      <c r="X29" s="67" t="str">
        <f>IF(ISNUMBER($G29),IF(AND($G29&lt;DATE(ML_ANO,11,1),IF(ISNUMBER($H29),$H29,$G29)&gt;=DATE(ML_ANO,10,1)),1,""),"")</f>
        <v/>
      </c>
      <c r="Y29" s="67" t="str">
        <f>IF(ISNUMBER($G29),IF(AND($G29&lt;DATE(ML_ANO,12,1),IF(ISNUMBER($H29),$H29,$G29)&gt;=DATE(ML_ANO,11,1)),1,""),"")</f>
        <v/>
      </c>
      <c r="Z29" s="67" t="str">
        <f>IF(ISNUMBER($G29),IF(AND($G29&lt;DATE(ML_ANO,13,1),IF(ISNUMBER($H29),$H29,$G29)&gt;=DATE(ML_ANO,12,1)),1,""),"")</f>
        <v/>
      </c>
    </row>
    <row r="30">
      <c r="A30" s="57" t="inlineStr">
        <is>
          <t>A-026</t>
        </is>
      </c>
      <c r="B30" s="48" t="str">
        <f>IF($E30="","",IF(COUNTIF('Plan Cultivos'!$D$5:$D$204,"?*")=1,INDEX('Plan Cultivos'!$A$5:$A$204,MATCH("?*",'Plan Cultivos'!$D$5:$D$204,0)),""))</f>
        <v/>
      </c>
      <c r="C30" s="58" t="str">
        <f>IF($E30="","",ML_N)</f>
        <v/>
      </c>
      <c r="D30" s="48" t="str">
        <f>IF($B30="","",IFERROR(VLOOKUP($B30,'Plan Cultivos'!$A$5:$D$204,4,FALSE)&amp;"",""))</f>
        <v/>
      </c>
      <c r="E30" s="47" t="n"/>
      <c r="F30" s="48" t="n"/>
      <c r="G30" s="59" t="n"/>
      <c r="H30" s="59" t="n"/>
      <c r="I30" s="60" t="str">
        <f>IF(AND(ISNUMBER($G30),ISNUMBER($H30)),$H30-$G30+1,"")</f>
        <v/>
      </c>
      <c r="J30" s="48" t="str">
        <f>IF($E30="","",ML_RESP)</f>
        <v/>
      </c>
      <c r="K30" s="47" t="str">
        <f>IF($E30="","",IFERROR(VLOOKUP($B30,'Plan Cultivos'!$A$5:$T$204,20,FALSE)&amp;"",ML_FICHA&amp;""))</f>
        <v/>
      </c>
      <c r="L30" s="47" t="n"/>
      <c r="M30" s="48" t="n"/>
      <c r="N30" s="63" t="n"/>
      <c r="O30" s="68" t="str">
        <f>IF(ISNUMBER($G30),IF(AND($G30&lt;DATE(ML_ANO,2,1),IF(ISNUMBER($H30),$H30,$G30)&gt;=DATE(ML_ANO,1,1)),1,""),"")</f>
        <v/>
      </c>
      <c r="P30" s="68" t="str">
        <f>IF(ISNUMBER($G30),IF(AND($G30&lt;DATE(ML_ANO,3,1),IF(ISNUMBER($H30),$H30,$G30)&gt;=DATE(ML_ANO,2,1)),1,""),"")</f>
        <v/>
      </c>
      <c r="Q30" s="68" t="str">
        <f>IF(ISNUMBER($G30),IF(AND($G30&lt;DATE(ML_ANO,4,1),IF(ISNUMBER($H30),$H30,$G30)&gt;=DATE(ML_ANO,3,1)),1,""),"")</f>
        <v/>
      </c>
      <c r="R30" s="68" t="str">
        <f>IF(ISNUMBER($G30),IF(AND($G30&lt;DATE(ML_ANO,5,1),IF(ISNUMBER($H30),$H30,$G30)&gt;=DATE(ML_ANO,4,1)),1,""),"")</f>
        <v/>
      </c>
      <c r="S30" s="68" t="str">
        <f>IF(ISNUMBER($G30),IF(AND($G30&lt;DATE(ML_ANO,6,1),IF(ISNUMBER($H30),$H30,$G30)&gt;=DATE(ML_ANO,5,1)),1,""),"")</f>
        <v/>
      </c>
      <c r="T30" s="68" t="str">
        <f>IF(ISNUMBER($G30),IF(AND($G30&lt;DATE(ML_ANO,7,1),IF(ISNUMBER($H30),$H30,$G30)&gt;=DATE(ML_ANO,6,1)),1,""),"")</f>
        <v/>
      </c>
      <c r="U30" s="68" t="str">
        <f>IF(ISNUMBER($G30),IF(AND($G30&lt;DATE(ML_ANO,8,1),IF(ISNUMBER($H30),$H30,$G30)&gt;=DATE(ML_ANO,7,1)),1,""),"")</f>
        <v/>
      </c>
      <c r="V30" s="68" t="str">
        <f>IF(ISNUMBER($G30),IF(AND($G30&lt;DATE(ML_ANO,9,1),IF(ISNUMBER($H30),$H30,$G30)&gt;=DATE(ML_ANO,8,1)),1,""),"")</f>
        <v/>
      </c>
      <c r="W30" s="68" t="str">
        <f>IF(ISNUMBER($G30),IF(AND($G30&lt;DATE(ML_ANO,10,1),IF(ISNUMBER($H30),$H30,$G30)&gt;=DATE(ML_ANO,9,1)),1,""),"")</f>
        <v/>
      </c>
      <c r="X30" s="68" t="str">
        <f>IF(ISNUMBER($G30),IF(AND($G30&lt;DATE(ML_ANO,11,1),IF(ISNUMBER($H30),$H30,$G30)&gt;=DATE(ML_ANO,10,1)),1,""),"")</f>
        <v/>
      </c>
      <c r="Y30" s="68" t="str">
        <f>IF(ISNUMBER($G30),IF(AND($G30&lt;DATE(ML_ANO,12,1),IF(ISNUMBER($H30),$H30,$G30)&gt;=DATE(ML_ANO,11,1)),1,""),"")</f>
        <v/>
      </c>
      <c r="Z30" s="68" t="str">
        <f>IF(ISNUMBER($G30),IF(AND($G30&lt;DATE(ML_ANO,13,1),IF(ISNUMBER($H30),$H30,$G30)&gt;=DATE(ML_ANO,12,1)),1,""),"")</f>
        <v/>
      </c>
    </row>
    <row r="31">
      <c r="A31" s="42" t="inlineStr">
        <is>
          <t>A-027</t>
        </is>
      </c>
      <c r="B31" s="43" t="str">
        <f>IF($E31="","",IF(COUNTIF('Plan Cultivos'!$D$5:$D$204,"?*")=1,INDEX('Plan Cultivos'!$A$5:$A$204,MATCH("?*",'Plan Cultivos'!$D$5:$D$204,0)),""))</f>
        <v/>
      </c>
      <c r="C31" s="41" t="str">
        <f>IF($E31="","",ML_N)</f>
        <v/>
      </c>
      <c r="D31" s="43" t="str">
        <f>IF($B31="","",IFERROR(VLOOKUP($B31,'Plan Cultivos'!$A$5:$D$204,4,FALSE)&amp;"",""))</f>
        <v/>
      </c>
      <c r="E31" s="45" t="n"/>
      <c r="F31" s="43" t="n"/>
      <c r="G31" s="52" t="n"/>
      <c r="H31" s="52" t="n"/>
      <c r="I31" s="53" t="str">
        <f>IF(AND(ISNUMBER($G31),ISNUMBER($H31)),$H31-$G31+1,"")</f>
        <v/>
      </c>
      <c r="J31" s="43" t="str">
        <f>IF($E31="","",ML_RESP)</f>
        <v/>
      </c>
      <c r="K31" s="45" t="str">
        <f>IF($E31="","",IFERROR(VLOOKUP($B31,'Plan Cultivos'!$A$5:$T$204,20,FALSE)&amp;"",ML_FICHA&amp;""))</f>
        <v/>
      </c>
      <c r="L31" s="45" t="n"/>
      <c r="M31" s="43" t="n"/>
      <c r="N31" s="56" t="n"/>
      <c r="O31" s="67" t="str">
        <f>IF(ISNUMBER($G31),IF(AND($G31&lt;DATE(ML_ANO,2,1),IF(ISNUMBER($H31),$H31,$G31)&gt;=DATE(ML_ANO,1,1)),1,""),"")</f>
        <v/>
      </c>
      <c r="P31" s="67" t="str">
        <f>IF(ISNUMBER($G31),IF(AND($G31&lt;DATE(ML_ANO,3,1),IF(ISNUMBER($H31),$H31,$G31)&gt;=DATE(ML_ANO,2,1)),1,""),"")</f>
        <v/>
      </c>
      <c r="Q31" s="67" t="str">
        <f>IF(ISNUMBER($G31),IF(AND($G31&lt;DATE(ML_ANO,4,1),IF(ISNUMBER($H31),$H31,$G31)&gt;=DATE(ML_ANO,3,1)),1,""),"")</f>
        <v/>
      </c>
      <c r="R31" s="67" t="str">
        <f>IF(ISNUMBER($G31),IF(AND($G31&lt;DATE(ML_ANO,5,1),IF(ISNUMBER($H31),$H31,$G31)&gt;=DATE(ML_ANO,4,1)),1,""),"")</f>
        <v/>
      </c>
      <c r="S31" s="67" t="str">
        <f>IF(ISNUMBER($G31),IF(AND($G31&lt;DATE(ML_ANO,6,1),IF(ISNUMBER($H31),$H31,$G31)&gt;=DATE(ML_ANO,5,1)),1,""),"")</f>
        <v/>
      </c>
      <c r="T31" s="67" t="str">
        <f>IF(ISNUMBER($G31),IF(AND($G31&lt;DATE(ML_ANO,7,1),IF(ISNUMBER($H31),$H31,$G31)&gt;=DATE(ML_ANO,6,1)),1,""),"")</f>
        <v/>
      </c>
      <c r="U31" s="67" t="str">
        <f>IF(ISNUMBER($G31),IF(AND($G31&lt;DATE(ML_ANO,8,1),IF(ISNUMBER($H31),$H31,$G31)&gt;=DATE(ML_ANO,7,1)),1,""),"")</f>
        <v/>
      </c>
      <c r="V31" s="67" t="str">
        <f>IF(ISNUMBER($G31),IF(AND($G31&lt;DATE(ML_ANO,9,1),IF(ISNUMBER($H31),$H31,$G31)&gt;=DATE(ML_ANO,8,1)),1,""),"")</f>
        <v/>
      </c>
      <c r="W31" s="67" t="str">
        <f>IF(ISNUMBER($G31),IF(AND($G31&lt;DATE(ML_ANO,10,1),IF(ISNUMBER($H31),$H31,$G31)&gt;=DATE(ML_ANO,9,1)),1,""),"")</f>
        <v/>
      </c>
      <c r="X31" s="67" t="str">
        <f>IF(ISNUMBER($G31),IF(AND($G31&lt;DATE(ML_ANO,11,1),IF(ISNUMBER($H31),$H31,$G31)&gt;=DATE(ML_ANO,10,1)),1,""),"")</f>
        <v/>
      </c>
      <c r="Y31" s="67" t="str">
        <f>IF(ISNUMBER($G31),IF(AND($G31&lt;DATE(ML_ANO,12,1),IF(ISNUMBER($H31),$H31,$G31)&gt;=DATE(ML_ANO,11,1)),1,""),"")</f>
        <v/>
      </c>
      <c r="Z31" s="67" t="str">
        <f>IF(ISNUMBER($G31),IF(AND($G31&lt;DATE(ML_ANO,13,1),IF(ISNUMBER($H31),$H31,$G31)&gt;=DATE(ML_ANO,12,1)),1,""),"")</f>
        <v/>
      </c>
    </row>
    <row r="32">
      <c r="A32" s="57" t="inlineStr">
        <is>
          <t>A-028</t>
        </is>
      </c>
      <c r="B32" s="48" t="str">
        <f>IF($E32="","",IF(COUNTIF('Plan Cultivos'!$D$5:$D$204,"?*")=1,INDEX('Plan Cultivos'!$A$5:$A$204,MATCH("?*",'Plan Cultivos'!$D$5:$D$204,0)),""))</f>
        <v/>
      </c>
      <c r="C32" s="58" t="str">
        <f>IF($E32="","",ML_N)</f>
        <v/>
      </c>
      <c r="D32" s="48" t="str">
        <f>IF($B32="","",IFERROR(VLOOKUP($B32,'Plan Cultivos'!$A$5:$D$204,4,FALSE)&amp;"",""))</f>
        <v/>
      </c>
      <c r="E32" s="47" t="n"/>
      <c r="F32" s="48" t="n"/>
      <c r="G32" s="59" t="n"/>
      <c r="H32" s="59" t="n"/>
      <c r="I32" s="60" t="str">
        <f>IF(AND(ISNUMBER($G32),ISNUMBER($H32)),$H32-$G32+1,"")</f>
        <v/>
      </c>
      <c r="J32" s="48" t="str">
        <f>IF($E32="","",ML_RESP)</f>
        <v/>
      </c>
      <c r="K32" s="47" t="str">
        <f>IF($E32="","",IFERROR(VLOOKUP($B32,'Plan Cultivos'!$A$5:$T$204,20,FALSE)&amp;"",ML_FICHA&amp;""))</f>
        <v/>
      </c>
      <c r="L32" s="47" t="n"/>
      <c r="M32" s="48" t="n"/>
      <c r="N32" s="63" t="n"/>
      <c r="O32" s="68" t="str">
        <f>IF(ISNUMBER($G32),IF(AND($G32&lt;DATE(ML_ANO,2,1),IF(ISNUMBER($H32),$H32,$G32)&gt;=DATE(ML_ANO,1,1)),1,""),"")</f>
        <v/>
      </c>
      <c r="P32" s="68" t="str">
        <f>IF(ISNUMBER($G32),IF(AND($G32&lt;DATE(ML_ANO,3,1),IF(ISNUMBER($H32),$H32,$G32)&gt;=DATE(ML_ANO,2,1)),1,""),"")</f>
        <v/>
      </c>
      <c r="Q32" s="68" t="str">
        <f>IF(ISNUMBER($G32),IF(AND($G32&lt;DATE(ML_ANO,4,1),IF(ISNUMBER($H32),$H32,$G32)&gt;=DATE(ML_ANO,3,1)),1,""),"")</f>
        <v/>
      </c>
      <c r="R32" s="68" t="str">
        <f>IF(ISNUMBER($G32),IF(AND($G32&lt;DATE(ML_ANO,5,1),IF(ISNUMBER($H32),$H32,$G32)&gt;=DATE(ML_ANO,4,1)),1,""),"")</f>
        <v/>
      </c>
      <c r="S32" s="68" t="str">
        <f>IF(ISNUMBER($G32),IF(AND($G32&lt;DATE(ML_ANO,6,1),IF(ISNUMBER($H32),$H32,$G32)&gt;=DATE(ML_ANO,5,1)),1,""),"")</f>
        <v/>
      </c>
      <c r="T32" s="68" t="str">
        <f>IF(ISNUMBER($G32),IF(AND($G32&lt;DATE(ML_ANO,7,1),IF(ISNUMBER($H32),$H32,$G32)&gt;=DATE(ML_ANO,6,1)),1,""),"")</f>
        <v/>
      </c>
      <c r="U32" s="68" t="str">
        <f>IF(ISNUMBER($G32),IF(AND($G32&lt;DATE(ML_ANO,8,1),IF(ISNUMBER($H32),$H32,$G32)&gt;=DATE(ML_ANO,7,1)),1,""),"")</f>
        <v/>
      </c>
      <c r="V32" s="68" t="str">
        <f>IF(ISNUMBER($G32),IF(AND($G32&lt;DATE(ML_ANO,9,1),IF(ISNUMBER($H32),$H32,$G32)&gt;=DATE(ML_ANO,8,1)),1,""),"")</f>
        <v/>
      </c>
      <c r="W32" s="68" t="str">
        <f>IF(ISNUMBER($G32),IF(AND($G32&lt;DATE(ML_ANO,10,1),IF(ISNUMBER($H32),$H32,$G32)&gt;=DATE(ML_ANO,9,1)),1,""),"")</f>
        <v/>
      </c>
      <c r="X32" s="68" t="str">
        <f>IF(ISNUMBER($G32),IF(AND($G32&lt;DATE(ML_ANO,11,1),IF(ISNUMBER($H32),$H32,$G32)&gt;=DATE(ML_ANO,10,1)),1,""),"")</f>
        <v/>
      </c>
      <c r="Y32" s="68" t="str">
        <f>IF(ISNUMBER($G32),IF(AND($G32&lt;DATE(ML_ANO,12,1),IF(ISNUMBER($H32),$H32,$G32)&gt;=DATE(ML_ANO,11,1)),1,""),"")</f>
        <v/>
      </c>
      <c r="Z32" s="68" t="str">
        <f>IF(ISNUMBER($G32),IF(AND($G32&lt;DATE(ML_ANO,13,1),IF(ISNUMBER($H32),$H32,$G32)&gt;=DATE(ML_ANO,12,1)),1,""),"")</f>
        <v/>
      </c>
    </row>
    <row r="33">
      <c r="A33" s="42" t="inlineStr">
        <is>
          <t>A-029</t>
        </is>
      </c>
      <c r="B33" s="43" t="str">
        <f>IF($E33="","",IF(COUNTIF('Plan Cultivos'!$D$5:$D$204,"?*")=1,INDEX('Plan Cultivos'!$A$5:$A$204,MATCH("?*",'Plan Cultivos'!$D$5:$D$204,0)),""))</f>
        <v/>
      </c>
      <c r="C33" s="41" t="str">
        <f>IF($E33="","",ML_N)</f>
        <v/>
      </c>
      <c r="D33" s="43" t="str">
        <f>IF($B33="","",IFERROR(VLOOKUP($B33,'Plan Cultivos'!$A$5:$D$204,4,FALSE)&amp;"",""))</f>
        <v/>
      </c>
      <c r="E33" s="45" t="n"/>
      <c r="F33" s="43" t="n"/>
      <c r="G33" s="52" t="n"/>
      <c r="H33" s="52" t="n"/>
      <c r="I33" s="53" t="str">
        <f>IF(AND(ISNUMBER($G33),ISNUMBER($H33)),$H33-$G33+1,"")</f>
        <v/>
      </c>
      <c r="J33" s="43" t="str">
        <f>IF($E33="","",ML_RESP)</f>
        <v/>
      </c>
      <c r="K33" s="45" t="str">
        <f>IF($E33="","",IFERROR(VLOOKUP($B33,'Plan Cultivos'!$A$5:$T$204,20,FALSE)&amp;"",ML_FICHA&amp;""))</f>
        <v/>
      </c>
      <c r="L33" s="45" t="n"/>
      <c r="M33" s="43" t="n"/>
      <c r="N33" s="56" t="n"/>
      <c r="O33" s="67" t="str">
        <f>IF(ISNUMBER($G33),IF(AND($G33&lt;DATE(ML_ANO,2,1),IF(ISNUMBER($H33),$H33,$G33)&gt;=DATE(ML_ANO,1,1)),1,""),"")</f>
        <v/>
      </c>
      <c r="P33" s="67" t="str">
        <f>IF(ISNUMBER($G33),IF(AND($G33&lt;DATE(ML_ANO,3,1),IF(ISNUMBER($H33),$H33,$G33)&gt;=DATE(ML_ANO,2,1)),1,""),"")</f>
        <v/>
      </c>
      <c r="Q33" s="67" t="str">
        <f>IF(ISNUMBER($G33),IF(AND($G33&lt;DATE(ML_ANO,4,1),IF(ISNUMBER($H33),$H33,$G33)&gt;=DATE(ML_ANO,3,1)),1,""),"")</f>
        <v/>
      </c>
      <c r="R33" s="67" t="str">
        <f>IF(ISNUMBER($G33),IF(AND($G33&lt;DATE(ML_ANO,5,1),IF(ISNUMBER($H33),$H33,$G33)&gt;=DATE(ML_ANO,4,1)),1,""),"")</f>
        <v/>
      </c>
      <c r="S33" s="67" t="str">
        <f>IF(ISNUMBER($G33),IF(AND($G33&lt;DATE(ML_ANO,6,1),IF(ISNUMBER($H33),$H33,$G33)&gt;=DATE(ML_ANO,5,1)),1,""),"")</f>
        <v/>
      </c>
      <c r="T33" s="67" t="str">
        <f>IF(ISNUMBER($G33),IF(AND($G33&lt;DATE(ML_ANO,7,1),IF(ISNUMBER($H33),$H33,$G33)&gt;=DATE(ML_ANO,6,1)),1,""),"")</f>
        <v/>
      </c>
      <c r="U33" s="67" t="str">
        <f>IF(ISNUMBER($G33),IF(AND($G33&lt;DATE(ML_ANO,8,1),IF(ISNUMBER($H33),$H33,$G33)&gt;=DATE(ML_ANO,7,1)),1,""),"")</f>
        <v/>
      </c>
      <c r="V33" s="67" t="str">
        <f>IF(ISNUMBER($G33),IF(AND($G33&lt;DATE(ML_ANO,9,1),IF(ISNUMBER($H33),$H33,$G33)&gt;=DATE(ML_ANO,8,1)),1,""),"")</f>
        <v/>
      </c>
      <c r="W33" s="67" t="str">
        <f>IF(ISNUMBER($G33),IF(AND($G33&lt;DATE(ML_ANO,10,1),IF(ISNUMBER($H33),$H33,$G33)&gt;=DATE(ML_ANO,9,1)),1,""),"")</f>
        <v/>
      </c>
      <c r="X33" s="67" t="str">
        <f>IF(ISNUMBER($G33),IF(AND($G33&lt;DATE(ML_ANO,11,1),IF(ISNUMBER($H33),$H33,$G33)&gt;=DATE(ML_ANO,10,1)),1,""),"")</f>
        <v/>
      </c>
      <c r="Y33" s="67" t="str">
        <f>IF(ISNUMBER($G33),IF(AND($G33&lt;DATE(ML_ANO,12,1),IF(ISNUMBER($H33),$H33,$G33)&gt;=DATE(ML_ANO,11,1)),1,""),"")</f>
        <v/>
      </c>
      <c r="Z33" s="67" t="str">
        <f>IF(ISNUMBER($G33),IF(AND($G33&lt;DATE(ML_ANO,13,1),IF(ISNUMBER($H33),$H33,$G33)&gt;=DATE(ML_ANO,12,1)),1,""),"")</f>
        <v/>
      </c>
    </row>
    <row r="34">
      <c r="A34" s="57" t="inlineStr">
        <is>
          <t>A-030</t>
        </is>
      </c>
      <c r="B34" s="48" t="str">
        <f>IF($E34="","",IF(COUNTIF('Plan Cultivos'!$D$5:$D$204,"?*")=1,INDEX('Plan Cultivos'!$A$5:$A$204,MATCH("?*",'Plan Cultivos'!$D$5:$D$204,0)),""))</f>
        <v/>
      </c>
      <c r="C34" s="58" t="str">
        <f>IF($E34="","",ML_N)</f>
        <v/>
      </c>
      <c r="D34" s="48" t="str">
        <f>IF($B34="","",IFERROR(VLOOKUP($B34,'Plan Cultivos'!$A$5:$D$204,4,FALSE)&amp;"",""))</f>
        <v/>
      </c>
      <c r="E34" s="47" t="n"/>
      <c r="F34" s="48" t="n"/>
      <c r="G34" s="59" t="n"/>
      <c r="H34" s="59" t="n"/>
      <c r="I34" s="60" t="str">
        <f>IF(AND(ISNUMBER($G34),ISNUMBER($H34)),$H34-$G34+1,"")</f>
        <v/>
      </c>
      <c r="J34" s="48" t="str">
        <f>IF($E34="","",ML_RESP)</f>
        <v/>
      </c>
      <c r="K34" s="47" t="str">
        <f>IF($E34="","",IFERROR(VLOOKUP($B34,'Plan Cultivos'!$A$5:$T$204,20,FALSE)&amp;"",ML_FICHA&amp;""))</f>
        <v/>
      </c>
      <c r="L34" s="47" t="n"/>
      <c r="M34" s="48" t="n"/>
      <c r="N34" s="63" t="n"/>
      <c r="O34" s="68" t="str">
        <f>IF(ISNUMBER($G34),IF(AND($G34&lt;DATE(ML_ANO,2,1),IF(ISNUMBER($H34),$H34,$G34)&gt;=DATE(ML_ANO,1,1)),1,""),"")</f>
        <v/>
      </c>
      <c r="P34" s="68" t="str">
        <f>IF(ISNUMBER($G34),IF(AND($G34&lt;DATE(ML_ANO,3,1),IF(ISNUMBER($H34),$H34,$G34)&gt;=DATE(ML_ANO,2,1)),1,""),"")</f>
        <v/>
      </c>
      <c r="Q34" s="68" t="str">
        <f>IF(ISNUMBER($G34),IF(AND($G34&lt;DATE(ML_ANO,4,1),IF(ISNUMBER($H34),$H34,$G34)&gt;=DATE(ML_ANO,3,1)),1,""),"")</f>
        <v/>
      </c>
      <c r="R34" s="68" t="str">
        <f>IF(ISNUMBER($G34),IF(AND($G34&lt;DATE(ML_ANO,5,1),IF(ISNUMBER($H34),$H34,$G34)&gt;=DATE(ML_ANO,4,1)),1,""),"")</f>
        <v/>
      </c>
      <c r="S34" s="68" t="str">
        <f>IF(ISNUMBER($G34),IF(AND($G34&lt;DATE(ML_ANO,6,1),IF(ISNUMBER($H34),$H34,$G34)&gt;=DATE(ML_ANO,5,1)),1,""),"")</f>
        <v/>
      </c>
      <c r="T34" s="68" t="str">
        <f>IF(ISNUMBER($G34),IF(AND($G34&lt;DATE(ML_ANO,7,1),IF(ISNUMBER($H34),$H34,$G34)&gt;=DATE(ML_ANO,6,1)),1,""),"")</f>
        <v/>
      </c>
      <c r="U34" s="68" t="str">
        <f>IF(ISNUMBER($G34),IF(AND($G34&lt;DATE(ML_ANO,8,1),IF(ISNUMBER($H34),$H34,$G34)&gt;=DATE(ML_ANO,7,1)),1,""),"")</f>
        <v/>
      </c>
      <c r="V34" s="68" t="str">
        <f>IF(ISNUMBER($G34),IF(AND($G34&lt;DATE(ML_ANO,9,1),IF(ISNUMBER($H34),$H34,$G34)&gt;=DATE(ML_ANO,8,1)),1,""),"")</f>
        <v/>
      </c>
      <c r="W34" s="68" t="str">
        <f>IF(ISNUMBER($G34),IF(AND($G34&lt;DATE(ML_ANO,10,1),IF(ISNUMBER($H34),$H34,$G34)&gt;=DATE(ML_ANO,9,1)),1,""),"")</f>
        <v/>
      </c>
      <c r="X34" s="68" t="str">
        <f>IF(ISNUMBER($G34),IF(AND($G34&lt;DATE(ML_ANO,11,1),IF(ISNUMBER($H34),$H34,$G34)&gt;=DATE(ML_ANO,10,1)),1,""),"")</f>
        <v/>
      </c>
      <c r="Y34" s="68" t="str">
        <f>IF(ISNUMBER($G34),IF(AND($G34&lt;DATE(ML_ANO,12,1),IF(ISNUMBER($H34),$H34,$G34)&gt;=DATE(ML_ANO,11,1)),1,""),"")</f>
        <v/>
      </c>
      <c r="Z34" s="68" t="str">
        <f>IF(ISNUMBER($G34),IF(AND($G34&lt;DATE(ML_ANO,13,1),IF(ISNUMBER($H34),$H34,$G34)&gt;=DATE(ML_ANO,12,1)),1,""),"")</f>
        <v/>
      </c>
    </row>
    <row r="35">
      <c r="A35" s="42" t="inlineStr">
        <is>
          <t>A-031</t>
        </is>
      </c>
      <c r="B35" s="43" t="str">
        <f>IF($E35="","",IF(COUNTIF('Plan Cultivos'!$D$5:$D$204,"?*")=1,INDEX('Plan Cultivos'!$A$5:$A$204,MATCH("?*",'Plan Cultivos'!$D$5:$D$204,0)),""))</f>
        <v/>
      </c>
      <c r="C35" s="41" t="str">
        <f>IF($E35="","",ML_N)</f>
        <v/>
      </c>
      <c r="D35" s="43" t="str">
        <f>IF($B35="","",IFERROR(VLOOKUP($B35,'Plan Cultivos'!$A$5:$D$204,4,FALSE)&amp;"",""))</f>
        <v/>
      </c>
      <c r="E35" s="45" t="n"/>
      <c r="F35" s="43" t="n"/>
      <c r="G35" s="52" t="n"/>
      <c r="H35" s="52" t="n"/>
      <c r="I35" s="53" t="str">
        <f>IF(AND(ISNUMBER($G35),ISNUMBER($H35)),$H35-$G35+1,"")</f>
        <v/>
      </c>
      <c r="J35" s="43" t="str">
        <f>IF($E35="","",ML_RESP)</f>
        <v/>
      </c>
      <c r="K35" s="45" t="str">
        <f>IF($E35="","",IFERROR(VLOOKUP($B35,'Plan Cultivos'!$A$5:$T$204,20,FALSE)&amp;"",ML_FICHA&amp;""))</f>
        <v/>
      </c>
      <c r="L35" s="45" t="n"/>
      <c r="M35" s="43" t="n"/>
      <c r="N35" s="56" t="n"/>
      <c r="O35" s="67" t="str">
        <f>IF(ISNUMBER($G35),IF(AND($G35&lt;DATE(ML_ANO,2,1),IF(ISNUMBER($H35),$H35,$G35)&gt;=DATE(ML_ANO,1,1)),1,""),"")</f>
        <v/>
      </c>
      <c r="P35" s="67" t="str">
        <f>IF(ISNUMBER($G35),IF(AND($G35&lt;DATE(ML_ANO,3,1),IF(ISNUMBER($H35),$H35,$G35)&gt;=DATE(ML_ANO,2,1)),1,""),"")</f>
        <v/>
      </c>
      <c r="Q35" s="67" t="str">
        <f>IF(ISNUMBER($G35),IF(AND($G35&lt;DATE(ML_ANO,4,1),IF(ISNUMBER($H35),$H35,$G35)&gt;=DATE(ML_ANO,3,1)),1,""),"")</f>
        <v/>
      </c>
      <c r="R35" s="67" t="str">
        <f>IF(ISNUMBER($G35),IF(AND($G35&lt;DATE(ML_ANO,5,1),IF(ISNUMBER($H35),$H35,$G35)&gt;=DATE(ML_ANO,4,1)),1,""),"")</f>
        <v/>
      </c>
      <c r="S35" s="67" t="str">
        <f>IF(ISNUMBER($G35),IF(AND($G35&lt;DATE(ML_ANO,6,1),IF(ISNUMBER($H35),$H35,$G35)&gt;=DATE(ML_ANO,5,1)),1,""),"")</f>
        <v/>
      </c>
      <c r="T35" s="67" t="str">
        <f>IF(ISNUMBER($G35),IF(AND($G35&lt;DATE(ML_ANO,7,1),IF(ISNUMBER($H35),$H35,$G35)&gt;=DATE(ML_ANO,6,1)),1,""),"")</f>
        <v/>
      </c>
      <c r="U35" s="67" t="str">
        <f>IF(ISNUMBER($G35),IF(AND($G35&lt;DATE(ML_ANO,8,1),IF(ISNUMBER($H35),$H35,$G35)&gt;=DATE(ML_ANO,7,1)),1,""),"")</f>
        <v/>
      </c>
      <c r="V35" s="67" t="str">
        <f>IF(ISNUMBER($G35),IF(AND($G35&lt;DATE(ML_ANO,9,1),IF(ISNUMBER($H35),$H35,$G35)&gt;=DATE(ML_ANO,8,1)),1,""),"")</f>
        <v/>
      </c>
      <c r="W35" s="67" t="str">
        <f>IF(ISNUMBER($G35),IF(AND($G35&lt;DATE(ML_ANO,10,1),IF(ISNUMBER($H35),$H35,$G35)&gt;=DATE(ML_ANO,9,1)),1,""),"")</f>
        <v/>
      </c>
      <c r="X35" s="67" t="str">
        <f>IF(ISNUMBER($G35),IF(AND($G35&lt;DATE(ML_ANO,11,1),IF(ISNUMBER($H35),$H35,$G35)&gt;=DATE(ML_ANO,10,1)),1,""),"")</f>
        <v/>
      </c>
      <c r="Y35" s="67" t="str">
        <f>IF(ISNUMBER($G35),IF(AND($G35&lt;DATE(ML_ANO,12,1),IF(ISNUMBER($H35),$H35,$G35)&gt;=DATE(ML_ANO,11,1)),1,""),"")</f>
        <v/>
      </c>
      <c r="Z35" s="67" t="str">
        <f>IF(ISNUMBER($G35),IF(AND($G35&lt;DATE(ML_ANO,13,1),IF(ISNUMBER($H35),$H35,$G35)&gt;=DATE(ML_ANO,12,1)),1,""),"")</f>
        <v/>
      </c>
    </row>
    <row r="36">
      <c r="A36" s="57" t="inlineStr">
        <is>
          <t>A-032</t>
        </is>
      </c>
      <c r="B36" s="48" t="str">
        <f>IF($E36="","",IF(COUNTIF('Plan Cultivos'!$D$5:$D$204,"?*")=1,INDEX('Plan Cultivos'!$A$5:$A$204,MATCH("?*",'Plan Cultivos'!$D$5:$D$204,0)),""))</f>
        <v/>
      </c>
      <c r="C36" s="58" t="str">
        <f>IF($E36="","",ML_N)</f>
        <v/>
      </c>
      <c r="D36" s="48" t="str">
        <f>IF($B36="","",IFERROR(VLOOKUP($B36,'Plan Cultivos'!$A$5:$D$204,4,FALSE)&amp;"",""))</f>
        <v/>
      </c>
      <c r="E36" s="47" t="n"/>
      <c r="F36" s="48" t="n"/>
      <c r="G36" s="59" t="n"/>
      <c r="H36" s="59" t="n"/>
      <c r="I36" s="60" t="str">
        <f>IF(AND(ISNUMBER($G36),ISNUMBER($H36)),$H36-$G36+1,"")</f>
        <v/>
      </c>
      <c r="J36" s="48" t="str">
        <f>IF($E36="","",ML_RESP)</f>
        <v/>
      </c>
      <c r="K36" s="47" t="str">
        <f>IF($E36="","",IFERROR(VLOOKUP($B36,'Plan Cultivos'!$A$5:$T$204,20,FALSE)&amp;"",ML_FICHA&amp;""))</f>
        <v/>
      </c>
      <c r="L36" s="47" t="n"/>
      <c r="M36" s="48" t="n"/>
      <c r="N36" s="63" t="n"/>
      <c r="O36" s="68" t="str">
        <f>IF(ISNUMBER($G36),IF(AND($G36&lt;DATE(ML_ANO,2,1),IF(ISNUMBER($H36),$H36,$G36)&gt;=DATE(ML_ANO,1,1)),1,""),"")</f>
        <v/>
      </c>
      <c r="P36" s="68" t="str">
        <f>IF(ISNUMBER($G36),IF(AND($G36&lt;DATE(ML_ANO,3,1),IF(ISNUMBER($H36),$H36,$G36)&gt;=DATE(ML_ANO,2,1)),1,""),"")</f>
        <v/>
      </c>
      <c r="Q36" s="68" t="str">
        <f>IF(ISNUMBER($G36),IF(AND($G36&lt;DATE(ML_ANO,4,1),IF(ISNUMBER($H36),$H36,$G36)&gt;=DATE(ML_ANO,3,1)),1,""),"")</f>
        <v/>
      </c>
      <c r="R36" s="68" t="str">
        <f>IF(ISNUMBER($G36),IF(AND($G36&lt;DATE(ML_ANO,5,1),IF(ISNUMBER($H36),$H36,$G36)&gt;=DATE(ML_ANO,4,1)),1,""),"")</f>
        <v/>
      </c>
      <c r="S36" s="68" t="str">
        <f>IF(ISNUMBER($G36),IF(AND($G36&lt;DATE(ML_ANO,6,1),IF(ISNUMBER($H36),$H36,$G36)&gt;=DATE(ML_ANO,5,1)),1,""),"")</f>
        <v/>
      </c>
      <c r="T36" s="68" t="str">
        <f>IF(ISNUMBER($G36),IF(AND($G36&lt;DATE(ML_ANO,7,1),IF(ISNUMBER($H36),$H36,$G36)&gt;=DATE(ML_ANO,6,1)),1,""),"")</f>
        <v/>
      </c>
      <c r="U36" s="68" t="str">
        <f>IF(ISNUMBER($G36),IF(AND($G36&lt;DATE(ML_ANO,8,1),IF(ISNUMBER($H36),$H36,$G36)&gt;=DATE(ML_ANO,7,1)),1,""),"")</f>
        <v/>
      </c>
      <c r="V36" s="68" t="str">
        <f>IF(ISNUMBER($G36),IF(AND($G36&lt;DATE(ML_ANO,9,1),IF(ISNUMBER($H36),$H36,$G36)&gt;=DATE(ML_ANO,8,1)),1,""),"")</f>
        <v/>
      </c>
      <c r="W36" s="68" t="str">
        <f>IF(ISNUMBER($G36),IF(AND($G36&lt;DATE(ML_ANO,10,1),IF(ISNUMBER($H36),$H36,$G36)&gt;=DATE(ML_ANO,9,1)),1,""),"")</f>
        <v/>
      </c>
      <c r="X36" s="68" t="str">
        <f>IF(ISNUMBER($G36),IF(AND($G36&lt;DATE(ML_ANO,11,1),IF(ISNUMBER($H36),$H36,$G36)&gt;=DATE(ML_ANO,10,1)),1,""),"")</f>
        <v/>
      </c>
      <c r="Y36" s="68" t="str">
        <f>IF(ISNUMBER($G36),IF(AND($G36&lt;DATE(ML_ANO,12,1),IF(ISNUMBER($H36),$H36,$G36)&gt;=DATE(ML_ANO,11,1)),1,""),"")</f>
        <v/>
      </c>
      <c r="Z36" s="68" t="str">
        <f>IF(ISNUMBER($G36),IF(AND($G36&lt;DATE(ML_ANO,13,1),IF(ISNUMBER($H36),$H36,$G36)&gt;=DATE(ML_ANO,12,1)),1,""),"")</f>
        <v/>
      </c>
    </row>
    <row r="37">
      <c r="A37" s="42" t="inlineStr">
        <is>
          <t>A-033</t>
        </is>
      </c>
      <c r="B37" s="43" t="str">
        <f>IF($E37="","",IF(COUNTIF('Plan Cultivos'!$D$5:$D$204,"?*")=1,INDEX('Plan Cultivos'!$A$5:$A$204,MATCH("?*",'Plan Cultivos'!$D$5:$D$204,0)),""))</f>
        <v/>
      </c>
      <c r="C37" s="41" t="str">
        <f>IF($E37="","",ML_N)</f>
        <v/>
      </c>
      <c r="D37" s="43" t="str">
        <f>IF($B37="","",IFERROR(VLOOKUP($B37,'Plan Cultivos'!$A$5:$D$204,4,FALSE)&amp;"",""))</f>
        <v/>
      </c>
      <c r="E37" s="45" t="n"/>
      <c r="F37" s="43" t="n"/>
      <c r="G37" s="52" t="n"/>
      <c r="H37" s="52" t="n"/>
      <c r="I37" s="53" t="str">
        <f>IF(AND(ISNUMBER($G37),ISNUMBER($H37)),$H37-$G37+1,"")</f>
        <v/>
      </c>
      <c r="J37" s="43" t="str">
        <f>IF($E37="","",ML_RESP)</f>
        <v/>
      </c>
      <c r="K37" s="45" t="str">
        <f>IF($E37="","",IFERROR(VLOOKUP($B37,'Plan Cultivos'!$A$5:$T$204,20,FALSE)&amp;"",ML_FICHA&amp;""))</f>
        <v/>
      </c>
      <c r="L37" s="45" t="n"/>
      <c r="M37" s="43" t="n"/>
      <c r="N37" s="56" t="n"/>
      <c r="O37" s="67" t="str">
        <f>IF(ISNUMBER($G37),IF(AND($G37&lt;DATE(ML_ANO,2,1),IF(ISNUMBER($H37),$H37,$G37)&gt;=DATE(ML_ANO,1,1)),1,""),"")</f>
        <v/>
      </c>
      <c r="P37" s="67" t="str">
        <f>IF(ISNUMBER($G37),IF(AND($G37&lt;DATE(ML_ANO,3,1),IF(ISNUMBER($H37),$H37,$G37)&gt;=DATE(ML_ANO,2,1)),1,""),"")</f>
        <v/>
      </c>
      <c r="Q37" s="67" t="str">
        <f>IF(ISNUMBER($G37),IF(AND($G37&lt;DATE(ML_ANO,4,1),IF(ISNUMBER($H37),$H37,$G37)&gt;=DATE(ML_ANO,3,1)),1,""),"")</f>
        <v/>
      </c>
      <c r="R37" s="67" t="str">
        <f>IF(ISNUMBER($G37),IF(AND($G37&lt;DATE(ML_ANO,5,1),IF(ISNUMBER($H37),$H37,$G37)&gt;=DATE(ML_ANO,4,1)),1,""),"")</f>
        <v/>
      </c>
      <c r="S37" s="67" t="str">
        <f>IF(ISNUMBER($G37),IF(AND($G37&lt;DATE(ML_ANO,6,1),IF(ISNUMBER($H37),$H37,$G37)&gt;=DATE(ML_ANO,5,1)),1,""),"")</f>
        <v/>
      </c>
      <c r="T37" s="67" t="str">
        <f>IF(ISNUMBER($G37),IF(AND($G37&lt;DATE(ML_ANO,7,1),IF(ISNUMBER($H37),$H37,$G37)&gt;=DATE(ML_ANO,6,1)),1,""),"")</f>
        <v/>
      </c>
      <c r="U37" s="67" t="str">
        <f>IF(ISNUMBER($G37),IF(AND($G37&lt;DATE(ML_ANO,8,1),IF(ISNUMBER($H37),$H37,$G37)&gt;=DATE(ML_ANO,7,1)),1,""),"")</f>
        <v/>
      </c>
      <c r="V37" s="67" t="str">
        <f>IF(ISNUMBER($G37),IF(AND($G37&lt;DATE(ML_ANO,9,1),IF(ISNUMBER($H37),$H37,$G37)&gt;=DATE(ML_ANO,8,1)),1,""),"")</f>
        <v/>
      </c>
      <c r="W37" s="67" t="str">
        <f>IF(ISNUMBER($G37),IF(AND($G37&lt;DATE(ML_ANO,10,1),IF(ISNUMBER($H37),$H37,$G37)&gt;=DATE(ML_ANO,9,1)),1,""),"")</f>
        <v/>
      </c>
      <c r="X37" s="67" t="str">
        <f>IF(ISNUMBER($G37),IF(AND($G37&lt;DATE(ML_ANO,11,1),IF(ISNUMBER($H37),$H37,$G37)&gt;=DATE(ML_ANO,10,1)),1,""),"")</f>
        <v/>
      </c>
      <c r="Y37" s="67" t="str">
        <f>IF(ISNUMBER($G37),IF(AND($G37&lt;DATE(ML_ANO,12,1),IF(ISNUMBER($H37),$H37,$G37)&gt;=DATE(ML_ANO,11,1)),1,""),"")</f>
        <v/>
      </c>
      <c r="Z37" s="67" t="str">
        <f>IF(ISNUMBER($G37),IF(AND($G37&lt;DATE(ML_ANO,13,1),IF(ISNUMBER($H37),$H37,$G37)&gt;=DATE(ML_ANO,12,1)),1,""),"")</f>
        <v/>
      </c>
    </row>
    <row r="38">
      <c r="A38" s="57" t="inlineStr">
        <is>
          <t>A-034</t>
        </is>
      </c>
      <c r="B38" s="48" t="str">
        <f>IF($E38="","",IF(COUNTIF('Plan Cultivos'!$D$5:$D$204,"?*")=1,INDEX('Plan Cultivos'!$A$5:$A$204,MATCH("?*",'Plan Cultivos'!$D$5:$D$204,0)),""))</f>
        <v/>
      </c>
      <c r="C38" s="58" t="str">
        <f>IF($E38="","",ML_N)</f>
        <v/>
      </c>
      <c r="D38" s="48" t="str">
        <f>IF($B38="","",IFERROR(VLOOKUP($B38,'Plan Cultivos'!$A$5:$D$204,4,FALSE)&amp;"",""))</f>
        <v/>
      </c>
      <c r="E38" s="47" t="n"/>
      <c r="F38" s="48" t="n"/>
      <c r="G38" s="59" t="n"/>
      <c r="H38" s="59" t="n"/>
      <c r="I38" s="60" t="str">
        <f>IF(AND(ISNUMBER($G38),ISNUMBER($H38)),$H38-$G38+1,"")</f>
        <v/>
      </c>
      <c r="J38" s="48" t="str">
        <f>IF($E38="","",ML_RESP)</f>
        <v/>
      </c>
      <c r="K38" s="47" t="str">
        <f>IF($E38="","",IFERROR(VLOOKUP($B38,'Plan Cultivos'!$A$5:$T$204,20,FALSE)&amp;"",ML_FICHA&amp;""))</f>
        <v/>
      </c>
      <c r="L38" s="47" t="n"/>
      <c r="M38" s="48" t="n"/>
      <c r="N38" s="63" t="n"/>
      <c r="O38" s="68" t="str">
        <f>IF(ISNUMBER($G38),IF(AND($G38&lt;DATE(ML_ANO,2,1),IF(ISNUMBER($H38),$H38,$G38)&gt;=DATE(ML_ANO,1,1)),1,""),"")</f>
        <v/>
      </c>
      <c r="P38" s="68" t="str">
        <f>IF(ISNUMBER($G38),IF(AND($G38&lt;DATE(ML_ANO,3,1),IF(ISNUMBER($H38),$H38,$G38)&gt;=DATE(ML_ANO,2,1)),1,""),"")</f>
        <v/>
      </c>
      <c r="Q38" s="68" t="str">
        <f>IF(ISNUMBER($G38),IF(AND($G38&lt;DATE(ML_ANO,4,1),IF(ISNUMBER($H38),$H38,$G38)&gt;=DATE(ML_ANO,3,1)),1,""),"")</f>
        <v/>
      </c>
      <c r="R38" s="68" t="str">
        <f>IF(ISNUMBER($G38),IF(AND($G38&lt;DATE(ML_ANO,5,1),IF(ISNUMBER($H38),$H38,$G38)&gt;=DATE(ML_ANO,4,1)),1,""),"")</f>
        <v/>
      </c>
      <c r="S38" s="68" t="str">
        <f>IF(ISNUMBER($G38),IF(AND($G38&lt;DATE(ML_ANO,6,1),IF(ISNUMBER($H38),$H38,$G38)&gt;=DATE(ML_ANO,5,1)),1,""),"")</f>
        <v/>
      </c>
      <c r="T38" s="68" t="str">
        <f>IF(ISNUMBER($G38),IF(AND($G38&lt;DATE(ML_ANO,7,1),IF(ISNUMBER($H38),$H38,$G38)&gt;=DATE(ML_ANO,6,1)),1,""),"")</f>
        <v/>
      </c>
      <c r="U38" s="68" t="str">
        <f>IF(ISNUMBER($G38),IF(AND($G38&lt;DATE(ML_ANO,8,1),IF(ISNUMBER($H38),$H38,$G38)&gt;=DATE(ML_ANO,7,1)),1,""),"")</f>
        <v/>
      </c>
      <c r="V38" s="68" t="str">
        <f>IF(ISNUMBER($G38),IF(AND($G38&lt;DATE(ML_ANO,9,1),IF(ISNUMBER($H38),$H38,$G38)&gt;=DATE(ML_ANO,8,1)),1,""),"")</f>
        <v/>
      </c>
      <c r="W38" s="68" t="str">
        <f>IF(ISNUMBER($G38),IF(AND($G38&lt;DATE(ML_ANO,10,1),IF(ISNUMBER($H38),$H38,$G38)&gt;=DATE(ML_ANO,9,1)),1,""),"")</f>
        <v/>
      </c>
      <c r="X38" s="68" t="str">
        <f>IF(ISNUMBER($G38),IF(AND($G38&lt;DATE(ML_ANO,11,1),IF(ISNUMBER($H38),$H38,$G38)&gt;=DATE(ML_ANO,10,1)),1,""),"")</f>
        <v/>
      </c>
      <c r="Y38" s="68" t="str">
        <f>IF(ISNUMBER($G38),IF(AND($G38&lt;DATE(ML_ANO,12,1),IF(ISNUMBER($H38),$H38,$G38)&gt;=DATE(ML_ANO,11,1)),1,""),"")</f>
        <v/>
      </c>
      <c r="Z38" s="68" t="str">
        <f>IF(ISNUMBER($G38),IF(AND($G38&lt;DATE(ML_ANO,13,1),IF(ISNUMBER($H38),$H38,$G38)&gt;=DATE(ML_ANO,12,1)),1,""),"")</f>
        <v/>
      </c>
    </row>
    <row r="39">
      <c r="A39" s="42" t="inlineStr">
        <is>
          <t>A-035</t>
        </is>
      </c>
      <c r="B39" s="43" t="str">
        <f>IF($E39="","",IF(COUNTIF('Plan Cultivos'!$D$5:$D$204,"?*")=1,INDEX('Plan Cultivos'!$A$5:$A$204,MATCH("?*",'Plan Cultivos'!$D$5:$D$204,0)),""))</f>
        <v/>
      </c>
      <c r="C39" s="41" t="str">
        <f>IF($E39="","",ML_N)</f>
        <v/>
      </c>
      <c r="D39" s="43" t="str">
        <f>IF($B39="","",IFERROR(VLOOKUP($B39,'Plan Cultivos'!$A$5:$D$204,4,FALSE)&amp;"",""))</f>
        <v/>
      </c>
      <c r="E39" s="45" t="n"/>
      <c r="F39" s="43" t="n"/>
      <c r="G39" s="52" t="n"/>
      <c r="H39" s="52" t="n"/>
      <c r="I39" s="53" t="str">
        <f>IF(AND(ISNUMBER($G39),ISNUMBER($H39)),$H39-$G39+1,"")</f>
        <v/>
      </c>
      <c r="J39" s="43" t="str">
        <f>IF($E39="","",ML_RESP)</f>
        <v/>
      </c>
      <c r="K39" s="45" t="str">
        <f>IF($E39="","",IFERROR(VLOOKUP($B39,'Plan Cultivos'!$A$5:$T$204,20,FALSE)&amp;"",ML_FICHA&amp;""))</f>
        <v/>
      </c>
      <c r="L39" s="45" t="n"/>
      <c r="M39" s="43" t="n"/>
      <c r="N39" s="56" t="n"/>
      <c r="O39" s="67" t="str">
        <f>IF(ISNUMBER($G39),IF(AND($G39&lt;DATE(ML_ANO,2,1),IF(ISNUMBER($H39),$H39,$G39)&gt;=DATE(ML_ANO,1,1)),1,""),"")</f>
        <v/>
      </c>
      <c r="P39" s="67" t="str">
        <f>IF(ISNUMBER($G39),IF(AND($G39&lt;DATE(ML_ANO,3,1),IF(ISNUMBER($H39),$H39,$G39)&gt;=DATE(ML_ANO,2,1)),1,""),"")</f>
        <v/>
      </c>
      <c r="Q39" s="67" t="str">
        <f>IF(ISNUMBER($G39),IF(AND($G39&lt;DATE(ML_ANO,4,1),IF(ISNUMBER($H39),$H39,$G39)&gt;=DATE(ML_ANO,3,1)),1,""),"")</f>
        <v/>
      </c>
      <c r="R39" s="67" t="str">
        <f>IF(ISNUMBER($G39),IF(AND($G39&lt;DATE(ML_ANO,5,1),IF(ISNUMBER($H39),$H39,$G39)&gt;=DATE(ML_ANO,4,1)),1,""),"")</f>
        <v/>
      </c>
      <c r="S39" s="67" t="str">
        <f>IF(ISNUMBER($G39),IF(AND($G39&lt;DATE(ML_ANO,6,1),IF(ISNUMBER($H39),$H39,$G39)&gt;=DATE(ML_ANO,5,1)),1,""),"")</f>
        <v/>
      </c>
      <c r="T39" s="67" t="str">
        <f>IF(ISNUMBER($G39),IF(AND($G39&lt;DATE(ML_ANO,7,1),IF(ISNUMBER($H39),$H39,$G39)&gt;=DATE(ML_ANO,6,1)),1,""),"")</f>
        <v/>
      </c>
      <c r="U39" s="67" t="str">
        <f>IF(ISNUMBER($G39),IF(AND($G39&lt;DATE(ML_ANO,8,1),IF(ISNUMBER($H39),$H39,$G39)&gt;=DATE(ML_ANO,7,1)),1,""),"")</f>
        <v/>
      </c>
      <c r="V39" s="67" t="str">
        <f>IF(ISNUMBER($G39),IF(AND($G39&lt;DATE(ML_ANO,9,1),IF(ISNUMBER($H39),$H39,$G39)&gt;=DATE(ML_ANO,8,1)),1,""),"")</f>
        <v/>
      </c>
      <c r="W39" s="67" t="str">
        <f>IF(ISNUMBER($G39),IF(AND($G39&lt;DATE(ML_ANO,10,1),IF(ISNUMBER($H39),$H39,$G39)&gt;=DATE(ML_ANO,9,1)),1,""),"")</f>
        <v/>
      </c>
      <c r="X39" s="67" t="str">
        <f>IF(ISNUMBER($G39),IF(AND($G39&lt;DATE(ML_ANO,11,1),IF(ISNUMBER($H39),$H39,$G39)&gt;=DATE(ML_ANO,10,1)),1,""),"")</f>
        <v/>
      </c>
      <c r="Y39" s="67" t="str">
        <f>IF(ISNUMBER($G39),IF(AND($G39&lt;DATE(ML_ANO,12,1),IF(ISNUMBER($H39),$H39,$G39)&gt;=DATE(ML_ANO,11,1)),1,""),"")</f>
        <v/>
      </c>
      <c r="Z39" s="67" t="str">
        <f>IF(ISNUMBER($G39),IF(AND($G39&lt;DATE(ML_ANO,13,1),IF(ISNUMBER($H39),$H39,$G39)&gt;=DATE(ML_ANO,12,1)),1,""),"")</f>
        <v/>
      </c>
    </row>
    <row r="40">
      <c r="A40" s="57" t="inlineStr">
        <is>
          <t>A-036</t>
        </is>
      </c>
      <c r="B40" s="48" t="str">
        <f>IF($E40="","",IF(COUNTIF('Plan Cultivos'!$D$5:$D$204,"?*")=1,INDEX('Plan Cultivos'!$A$5:$A$204,MATCH("?*",'Plan Cultivos'!$D$5:$D$204,0)),""))</f>
        <v/>
      </c>
      <c r="C40" s="58" t="str">
        <f>IF($E40="","",ML_N)</f>
        <v/>
      </c>
      <c r="D40" s="48" t="str">
        <f>IF($B40="","",IFERROR(VLOOKUP($B40,'Plan Cultivos'!$A$5:$D$204,4,FALSE)&amp;"",""))</f>
        <v/>
      </c>
      <c r="E40" s="47" t="n"/>
      <c r="F40" s="48" t="n"/>
      <c r="G40" s="59" t="n"/>
      <c r="H40" s="59" t="n"/>
      <c r="I40" s="60" t="str">
        <f>IF(AND(ISNUMBER($G40),ISNUMBER($H40)),$H40-$G40+1,"")</f>
        <v/>
      </c>
      <c r="J40" s="48" t="str">
        <f>IF($E40="","",ML_RESP)</f>
        <v/>
      </c>
      <c r="K40" s="47" t="str">
        <f>IF($E40="","",IFERROR(VLOOKUP($B40,'Plan Cultivos'!$A$5:$T$204,20,FALSE)&amp;"",ML_FICHA&amp;""))</f>
        <v/>
      </c>
      <c r="L40" s="47" t="n"/>
      <c r="M40" s="48" t="n"/>
      <c r="N40" s="63" t="n"/>
      <c r="O40" s="68" t="str">
        <f>IF(ISNUMBER($G40),IF(AND($G40&lt;DATE(ML_ANO,2,1),IF(ISNUMBER($H40),$H40,$G40)&gt;=DATE(ML_ANO,1,1)),1,""),"")</f>
        <v/>
      </c>
      <c r="P40" s="68" t="str">
        <f>IF(ISNUMBER($G40),IF(AND($G40&lt;DATE(ML_ANO,3,1),IF(ISNUMBER($H40),$H40,$G40)&gt;=DATE(ML_ANO,2,1)),1,""),"")</f>
        <v/>
      </c>
      <c r="Q40" s="68" t="str">
        <f>IF(ISNUMBER($G40),IF(AND($G40&lt;DATE(ML_ANO,4,1),IF(ISNUMBER($H40),$H40,$G40)&gt;=DATE(ML_ANO,3,1)),1,""),"")</f>
        <v/>
      </c>
      <c r="R40" s="68" t="str">
        <f>IF(ISNUMBER($G40),IF(AND($G40&lt;DATE(ML_ANO,5,1),IF(ISNUMBER($H40),$H40,$G40)&gt;=DATE(ML_ANO,4,1)),1,""),"")</f>
        <v/>
      </c>
      <c r="S40" s="68" t="str">
        <f>IF(ISNUMBER($G40),IF(AND($G40&lt;DATE(ML_ANO,6,1),IF(ISNUMBER($H40),$H40,$G40)&gt;=DATE(ML_ANO,5,1)),1,""),"")</f>
        <v/>
      </c>
      <c r="T40" s="68" t="str">
        <f>IF(ISNUMBER($G40),IF(AND($G40&lt;DATE(ML_ANO,7,1),IF(ISNUMBER($H40),$H40,$G40)&gt;=DATE(ML_ANO,6,1)),1,""),"")</f>
        <v/>
      </c>
      <c r="U40" s="68" t="str">
        <f>IF(ISNUMBER($G40),IF(AND($G40&lt;DATE(ML_ANO,8,1),IF(ISNUMBER($H40),$H40,$G40)&gt;=DATE(ML_ANO,7,1)),1,""),"")</f>
        <v/>
      </c>
      <c r="V40" s="68" t="str">
        <f>IF(ISNUMBER($G40),IF(AND($G40&lt;DATE(ML_ANO,9,1),IF(ISNUMBER($H40),$H40,$G40)&gt;=DATE(ML_ANO,8,1)),1,""),"")</f>
        <v/>
      </c>
      <c r="W40" s="68" t="str">
        <f>IF(ISNUMBER($G40),IF(AND($G40&lt;DATE(ML_ANO,10,1),IF(ISNUMBER($H40),$H40,$G40)&gt;=DATE(ML_ANO,9,1)),1,""),"")</f>
        <v/>
      </c>
      <c r="X40" s="68" t="str">
        <f>IF(ISNUMBER($G40),IF(AND($G40&lt;DATE(ML_ANO,11,1),IF(ISNUMBER($H40),$H40,$G40)&gt;=DATE(ML_ANO,10,1)),1,""),"")</f>
        <v/>
      </c>
      <c r="Y40" s="68" t="str">
        <f>IF(ISNUMBER($G40),IF(AND($G40&lt;DATE(ML_ANO,12,1),IF(ISNUMBER($H40),$H40,$G40)&gt;=DATE(ML_ANO,11,1)),1,""),"")</f>
        <v/>
      </c>
      <c r="Z40" s="68" t="str">
        <f>IF(ISNUMBER($G40),IF(AND($G40&lt;DATE(ML_ANO,13,1),IF(ISNUMBER($H40),$H40,$G40)&gt;=DATE(ML_ANO,12,1)),1,""),"")</f>
        <v/>
      </c>
    </row>
    <row r="41">
      <c r="A41" s="42" t="inlineStr">
        <is>
          <t>A-037</t>
        </is>
      </c>
      <c r="B41" s="43" t="str">
        <f>IF($E41="","",IF(COUNTIF('Plan Cultivos'!$D$5:$D$204,"?*")=1,INDEX('Plan Cultivos'!$A$5:$A$204,MATCH("?*",'Plan Cultivos'!$D$5:$D$204,0)),""))</f>
        <v/>
      </c>
      <c r="C41" s="41" t="str">
        <f>IF($E41="","",ML_N)</f>
        <v/>
      </c>
      <c r="D41" s="43" t="str">
        <f>IF($B41="","",IFERROR(VLOOKUP($B41,'Plan Cultivos'!$A$5:$D$204,4,FALSE)&amp;"",""))</f>
        <v/>
      </c>
      <c r="E41" s="45" t="n"/>
      <c r="F41" s="43" t="n"/>
      <c r="G41" s="52" t="n"/>
      <c r="H41" s="52" t="n"/>
      <c r="I41" s="53" t="str">
        <f>IF(AND(ISNUMBER($G41),ISNUMBER($H41)),$H41-$G41+1,"")</f>
        <v/>
      </c>
      <c r="J41" s="43" t="str">
        <f>IF($E41="","",ML_RESP)</f>
        <v/>
      </c>
      <c r="K41" s="45" t="str">
        <f>IF($E41="","",IFERROR(VLOOKUP($B41,'Plan Cultivos'!$A$5:$T$204,20,FALSE)&amp;"",ML_FICHA&amp;""))</f>
        <v/>
      </c>
      <c r="L41" s="45" t="n"/>
      <c r="M41" s="43" t="n"/>
      <c r="N41" s="56" t="n"/>
      <c r="O41" s="67" t="str">
        <f>IF(ISNUMBER($G41),IF(AND($G41&lt;DATE(ML_ANO,2,1),IF(ISNUMBER($H41),$H41,$G41)&gt;=DATE(ML_ANO,1,1)),1,""),"")</f>
        <v/>
      </c>
      <c r="P41" s="67" t="str">
        <f>IF(ISNUMBER($G41),IF(AND($G41&lt;DATE(ML_ANO,3,1),IF(ISNUMBER($H41),$H41,$G41)&gt;=DATE(ML_ANO,2,1)),1,""),"")</f>
        <v/>
      </c>
      <c r="Q41" s="67" t="str">
        <f>IF(ISNUMBER($G41),IF(AND($G41&lt;DATE(ML_ANO,4,1),IF(ISNUMBER($H41),$H41,$G41)&gt;=DATE(ML_ANO,3,1)),1,""),"")</f>
        <v/>
      </c>
      <c r="R41" s="67" t="str">
        <f>IF(ISNUMBER($G41),IF(AND($G41&lt;DATE(ML_ANO,5,1),IF(ISNUMBER($H41),$H41,$G41)&gt;=DATE(ML_ANO,4,1)),1,""),"")</f>
        <v/>
      </c>
      <c r="S41" s="67" t="str">
        <f>IF(ISNUMBER($G41),IF(AND($G41&lt;DATE(ML_ANO,6,1),IF(ISNUMBER($H41),$H41,$G41)&gt;=DATE(ML_ANO,5,1)),1,""),"")</f>
        <v/>
      </c>
      <c r="T41" s="67" t="str">
        <f>IF(ISNUMBER($G41),IF(AND($G41&lt;DATE(ML_ANO,7,1),IF(ISNUMBER($H41),$H41,$G41)&gt;=DATE(ML_ANO,6,1)),1,""),"")</f>
        <v/>
      </c>
      <c r="U41" s="67" t="str">
        <f>IF(ISNUMBER($G41),IF(AND($G41&lt;DATE(ML_ANO,8,1),IF(ISNUMBER($H41),$H41,$G41)&gt;=DATE(ML_ANO,7,1)),1,""),"")</f>
        <v/>
      </c>
      <c r="V41" s="67" t="str">
        <f>IF(ISNUMBER($G41),IF(AND($G41&lt;DATE(ML_ANO,9,1),IF(ISNUMBER($H41),$H41,$G41)&gt;=DATE(ML_ANO,8,1)),1,""),"")</f>
        <v/>
      </c>
      <c r="W41" s="67" t="str">
        <f>IF(ISNUMBER($G41),IF(AND($G41&lt;DATE(ML_ANO,10,1),IF(ISNUMBER($H41),$H41,$G41)&gt;=DATE(ML_ANO,9,1)),1,""),"")</f>
        <v/>
      </c>
      <c r="X41" s="67" t="str">
        <f>IF(ISNUMBER($G41),IF(AND($G41&lt;DATE(ML_ANO,11,1),IF(ISNUMBER($H41),$H41,$G41)&gt;=DATE(ML_ANO,10,1)),1,""),"")</f>
        <v/>
      </c>
      <c r="Y41" s="67" t="str">
        <f>IF(ISNUMBER($G41),IF(AND($G41&lt;DATE(ML_ANO,12,1),IF(ISNUMBER($H41),$H41,$G41)&gt;=DATE(ML_ANO,11,1)),1,""),"")</f>
        <v/>
      </c>
      <c r="Z41" s="67" t="str">
        <f>IF(ISNUMBER($G41),IF(AND($G41&lt;DATE(ML_ANO,13,1),IF(ISNUMBER($H41),$H41,$G41)&gt;=DATE(ML_ANO,12,1)),1,""),"")</f>
        <v/>
      </c>
    </row>
    <row r="42">
      <c r="A42" s="57" t="inlineStr">
        <is>
          <t>A-038</t>
        </is>
      </c>
      <c r="B42" s="48" t="str">
        <f>IF($E42="","",IF(COUNTIF('Plan Cultivos'!$D$5:$D$204,"?*")=1,INDEX('Plan Cultivos'!$A$5:$A$204,MATCH("?*",'Plan Cultivos'!$D$5:$D$204,0)),""))</f>
        <v/>
      </c>
      <c r="C42" s="58" t="str">
        <f>IF($E42="","",ML_N)</f>
        <v/>
      </c>
      <c r="D42" s="48" t="str">
        <f>IF($B42="","",IFERROR(VLOOKUP($B42,'Plan Cultivos'!$A$5:$D$204,4,FALSE)&amp;"",""))</f>
        <v/>
      </c>
      <c r="E42" s="47" t="n"/>
      <c r="F42" s="48" t="n"/>
      <c r="G42" s="59" t="n"/>
      <c r="H42" s="59" t="n"/>
      <c r="I42" s="60" t="str">
        <f>IF(AND(ISNUMBER($G42),ISNUMBER($H42)),$H42-$G42+1,"")</f>
        <v/>
      </c>
      <c r="J42" s="48" t="str">
        <f>IF($E42="","",ML_RESP)</f>
        <v/>
      </c>
      <c r="K42" s="47" t="str">
        <f>IF($E42="","",IFERROR(VLOOKUP($B42,'Plan Cultivos'!$A$5:$T$204,20,FALSE)&amp;"",ML_FICHA&amp;""))</f>
        <v/>
      </c>
      <c r="L42" s="47" t="n"/>
      <c r="M42" s="48" t="n"/>
      <c r="N42" s="63" t="n"/>
      <c r="O42" s="68" t="str">
        <f>IF(ISNUMBER($G42),IF(AND($G42&lt;DATE(ML_ANO,2,1),IF(ISNUMBER($H42),$H42,$G42)&gt;=DATE(ML_ANO,1,1)),1,""),"")</f>
        <v/>
      </c>
      <c r="P42" s="68" t="str">
        <f>IF(ISNUMBER($G42),IF(AND($G42&lt;DATE(ML_ANO,3,1),IF(ISNUMBER($H42),$H42,$G42)&gt;=DATE(ML_ANO,2,1)),1,""),"")</f>
        <v/>
      </c>
      <c r="Q42" s="68" t="str">
        <f>IF(ISNUMBER($G42),IF(AND($G42&lt;DATE(ML_ANO,4,1),IF(ISNUMBER($H42),$H42,$G42)&gt;=DATE(ML_ANO,3,1)),1,""),"")</f>
        <v/>
      </c>
      <c r="R42" s="68" t="str">
        <f>IF(ISNUMBER($G42),IF(AND($G42&lt;DATE(ML_ANO,5,1),IF(ISNUMBER($H42),$H42,$G42)&gt;=DATE(ML_ANO,4,1)),1,""),"")</f>
        <v/>
      </c>
      <c r="S42" s="68" t="str">
        <f>IF(ISNUMBER($G42),IF(AND($G42&lt;DATE(ML_ANO,6,1),IF(ISNUMBER($H42),$H42,$G42)&gt;=DATE(ML_ANO,5,1)),1,""),"")</f>
        <v/>
      </c>
      <c r="T42" s="68" t="str">
        <f>IF(ISNUMBER($G42),IF(AND($G42&lt;DATE(ML_ANO,7,1),IF(ISNUMBER($H42),$H42,$G42)&gt;=DATE(ML_ANO,6,1)),1,""),"")</f>
        <v/>
      </c>
      <c r="U42" s="68" t="str">
        <f>IF(ISNUMBER($G42),IF(AND($G42&lt;DATE(ML_ANO,8,1),IF(ISNUMBER($H42),$H42,$G42)&gt;=DATE(ML_ANO,7,1)),1,""),"")</f>
        <v/>
      </c>
      <c r="V42" s="68" t="str">
        <f>IF(ISNUMBER($G42),IF(AND($G42&lt;DATE(ML_ANO,9,1),IF(ISNUMBER($H42),$H42,$G42)&gt;=DATE(ML_ANO,8,1)),1,""),"")</f>
        <v/>
      </c>
      <c r="W42" s="68" t="str">
        <f>IF(ISNUMBER($G42),IF(AND($G42&lt;DATE(ML_ANO,10,1),IF(ISNUMBER($H42),$H42,$G42)&gt;=DATE(ML_ANO,9,1)),1,""),"")</f>
        <v/>
      </c>
      <c r="X42" s="68" t="str">
        <f>IF(ISNUMBER($G42),IF(AND($G42&lt;DATE(ML_ANO,11,1),IF(ISNUMBER($H42),$H42,$G42)&gt;=DATE(ML_ANO,10,1)),1,""),"")</f>
        <v/>
      </c>
      <c r="Y42" s="68" t="str">
        <f>IF(ISNUMBER($G42),IF(AND($G42&lt;DATE(ML_ANO,12,1),IF(ISNUMBER($H42),$H42,$G42)&gt;=DATE(ML_ANO,11,1)),1,""),"")</f>
        <v/>
      </c>
      <c r="Z42" s="68" t="str">
        <f>IF(ISNUMBER($G42),IF(AND($G42&lt;DATE(ML_ANO,13,1),IF(ISNUMBER($H42),$H42,$G42)&gt;=DATE(ML_ANO,12,1)),1,""),"")</f>
        <v/>
      </c>
    </row>
    <row r="43">
      <c r="A43" s="42" t="inlineStr">
        <is>
          <t>A-039</t>
        </is>
      </c>
      <c r="B43" s="43" t="str">
        <f>IF($E43="","",IF(COUNTIF('Plan Cultivos'!$D$5:$D$204,"?*")=1,INDEX('Plan Cultivos'!$A$5:$A$204,MATCH("?*",'Plan Cultivos'!$D$5:$D$204,0)),""))</f>
        <v/>
      </c>
      <c r="C43" s="41" t="str">
        <f>IF($E43="","",ML_N)</f>
        <v/>
      </c>
      <c r="D43" s="43" t="str">
        <f>IF($B43="","",IFERROR(VLOOKUP($B43,'Plan Cultivos'!$A$5:$D$204,4,FALSE)&amp;"",""))</f>
        <v/>
      </c>
      <c r="E43" s="45" t="n"/>
      <c r="F43" s="43" t="n"/>
      <c r="G43" s="52" t="n"/>
      <c r="H43" s="52" t="n"/>
      <c r="I43" s="53" t="str">
        <f>IF(AND(ISNUMBER($G43),ISNUMBER($H43)),$H43-$G43+1,"")</f>
        <v/>
      </c>
      <c r="J43" s="43" t="str">
        <f>IF($E43="","",ML_RESP)</f>
        <v/>
      </c>
      <c r="K43" s="45" t="str">
        <f>IF($E43="","",IFERROR(VLOOKUP($B43,'Plan Cultivos'!$A$5:$T$204,20,FALSE)&amp;"",ML_FICHA&amp;""))</f>
        <v/>
      </c>
      <c r="L43" s="45" t="n"/>
      <c r="M43" s="43" t="n"/>
      <c r="N43" s="56" t="n"/>
      <c r="O43" s="67" t="str">
        <f>IF(ISNUMBER($G43),IF(AND($G43&lt;DATE(ML_ANO,2,1),IF(ISNUMBER($H43),$H43,$G43)&gt;=DATE(ML_ANO,1,1)),1,""),"")</f>
        <v/>
      </c>
      <c r="P43" s="67" t="str">
        <f>IF(ISNUMBER($G43),IF(AND($G43&lt;DATE(ML_ANO,3,1),IF(ISNUMBER($H43),$H43,$G43)&gt;=DATE(ML_ANO,2,1)),1,""),"")</f>
        <v/>
      </c>
      <c r="Q43" s="67" t="str">
        <f>IF(ISNUMBER($G43),IF(AND($G43&lt;DATE(ML_ANO,4,1),IF(ISNUMBER($H43),$H43,$G43)&gt;=DATE(ML_ANO,3,1)),1,""),"")</f>
        <v/>
      </c>
      <c r="R43" s="67" t="str">
        <f>IF(ISNUMBER($G43),IF(AND($G43&lt;DATE(ML_ANO,5,1),IF(ISNUMBER($H43),$H43,$G43)&gt;=DATE(ML_ANO,4,1)),1,""),"")</f>
        <v/>
      </c>
      <c r="S43" s="67" t="str">
        <f>IF(ISNUMBER($G43),IF(AND($G43&lt;DATE(ML_ANO,6,1),IF(ISNUMBER($H43),$H43,$G43)&gt;=DATE(ML_ANO,5,1)),1,""),"")</f>
        <v/>
      </c>
      <c r="T43" s="67" t="str">
        <f>IF(ISNUMBER($G43),IF(AND($G43&lt;DATE(ML_ANO,7,1),IF(ISNUMBER($H43),$H43,$G43)&gt;=DATE(ML_ANO,6,1)),1,""),"")</f>
        <v/>
      </c>
      <c r="U43" s="67" t="str">
        <f>IF(ISNUMBER($G43),IF(AND($G43&lt;DATE(ML_ANO,8,1),IF(ISNUMBER($H43),$H43,$G43)&gt;=DATE(ML_ANO,7,1)),1,""),"")</f>
        <v/>
      </c>
      <c r="V43" s="67" t="str">
        <f>IF(ISNUMBER($G43),IF(AND($G43&lt;DATE(ML_ANO,9,1),IF(ISNUMBER($H43),$H43,$G43)&gt;=DATE(ML_ANO,8,1)),1,""),"")</f>
        <v/>
      </c>
      <c r="W43" s="67" t="str">
        <f>IF(ISNUMBER($G43),IF(AND($G43&lt;DATE(ML_ANO,10,1),IF(ISNUMBER($H43),$H43,$G43)&gt;=DATE(ML_ANO,9,1)),1,""),"")</f>
        <v/>
      </c>
      <c r="X43" s="67" t="str">
        <f>IF(ISNUMBER($G43),IF(AND($G43&lt;DATE(ML_ANO,11,1),IF(ISNUMBER($H43),$H43,$G43)&gt;=DATE(ML_ANO,10,1)),1,""),"")</f>
        <v/>
      </c>
      <c r="Y43" s="67" t="str">
        <f>IF(ISNUMBER($G43),IF(AND($G43&lt;DATE(ML_ANO,12,1),IF(ISNUMBER($H43),$H43,$G43)&gt;=DATE(ML_ANO,11,1)),1,""),"")</f>
        <v/>
      </c>
      <c r="Z43" s="67" t="str">
        <f>IF(ISNUMBER($G43),IF(AND($G43&lt;DATE(ML_ANO,13,1),IF(ISNUMBER($H43),$H43,$G43)&gt;=DATE(ML_ANO,12,1)),1,""),"")</f>
        <v/>
      </c>
    </row>
    <row r="44">
      <c r="A44" s="57" t="inlineStr">
        <is>
          <t>A-040</t>
        </is>
      </c>
      <c r="B44" s="48" t="str">
        <f>IF($E44="","",IF(COUNTIF('Plan Cultivos'!$D$5:$D$204,"?*")=1,INDEX('Plan Cultivos'!$A$5:$A$204,MATCH("?*",'Plan Cultivos'!$D$5:$D$204,0)),""))</f>
        <v/>
      </c>
      <c r="C44" s="58" t="str">
        <f>IF($E44="","",ML_N)</f>
        <v/>
      </c>
      <c r="D44" s="48" t="str">
        <f>IF($B44="","",IFERROR(VLOOKUP($B44,'Plan Cultivos'!$A$5:$D$204,4,FALSE)&amp;"",""))</f>
        <v/>
      </c>
      <c r="E44" s="47" t="n"/>
      <c r="F44" s="48" t="n"/>
      <c r="G44" s="59" t="n"/>
      <c r="H44" s="59" t="n"/>
      <c r="I44" s="60" t="str">
        <f>IF(AND(ISNUMBER($G44),ISNUMBER($H44)),$H44-$G44+1,"")</f>
        <v/>
      </c>
      <c r="J44" s="48" t="str">
        <f>IF($E44="","",ML_RESP)</f>
        <v/>
      </c>
      <c r="K44" s="47" t="str">
        <f>IF($E44="","",IFERROR(VLOOKUP($B44,'Plan Cultivos'!$A$5:$T$204,20,FALSE)&amp;"",ML_FICHA&amp;""))</f>
        <v/>
      </c>
      <c r="L44" s="47" t="n"/>
      <c r="M44" s="48" t="n"/>
      <c r="N44" s="63" t="n"/>
      <c r="O44" s="68" t="str">
        <f>IF(ISNUMBER($G44),IF(AND($G44&lt;DATE(ML_ANO,2,1),IF(ISNUMBER($H44),$H44,$G44)&gt;=DATE(ML_ANO,1,1)),1,""),"")</f>
        <v/>
      </c>
      <c r="P44" s="68" t="str">
        <f>IF(ISNUMBER($G44),IF(AND($G44&lt;DATE(ML_ANO,3,1),IF(ISNUMBER($H44),$H44,$G44)&gt;=DATE(ML_ANO,2,1)),1,""),"")</f>
        <v/>
      </c>
      <c r="Q44" s="68" t="str">
        <f>IF(ISNUMBER($G44),IF(AND($G44&lt;DATE(ML_ANO,4,1),IF(ISNUMBER($H44),$H44,$G44)&gt;=DATE(ML_ANO,3,1)),1,""),"")</f>
        <v/>
      </c>
      <c r="R44" s="68" t="str">
        <f>IF(ISNUMBER($G44),IF(AND($G44&lt;DATE(ML_ANO,5,1),IF(ISNUMBER($H44),$H44,$G44)&gt;=DATE(ML_ANO,4,1)),1,""),"")</f>
        <v/>
      </c>
      <c r="S44" s="68" t="str">
        <f>IF(ISNUMBER($G44),IF(AND($G44&lt;DATE(ML_ANO,6,1),IF(ISNUMBER($H44),$H44,$G44)&gt;=DATE(ML_ANO,5,1)),1,""),"")</f>
        <v/>
      </c>
      <c r="T44" s="68" t="str">
        <f>IF(ISNUMBER($G44),IF(AND($G44&lt;DATE(ML_ANO,7,1),IF(ISNUMBER($H44),$H44,$G44)&gt;=DATE(ML_ANO,6,1)),1,""),"")</f>
        <v/>
      </c>
      <c r="U44" s="68" t="str">
        <f>IF(ISNUMBER($G44),IF(AND($G44&lt;DATE(ML_ANO,8,1),IF(ISNUMBER($H44),$H44,$G44)&gt;=DATE(ML_ANO,7,1)),1,""),"")</f>
        <v/>
      </c>
      <c r="V44" s="68" t="str">
        <f>IF(ISNUMBER($G44),IF(AND($G44&lt;DATE(ML_ANO,9,1),IF(ISNUMBER($H44),$H44,$G44)&gt;=DATE(ML_ANO,8,1)),1,""),"")</f>
        <v/>
      </c>
      <c r="W44" s="68" t="str">
        <f>IF(ISNUMBER($G44),IF(AND($G44&lt;DATE(ML_ANO,10,1),IF(ISNUMBER($H44),$H44,$G44)&gt;=DATE(ML_ANO,9,1)),1,""),"")</f>
        <v/>
      </c>
      <c r="X44" s="68" t="str">
        <f>IF(ISNUMBER($G44),IF(AND($G44&lt;DATE(ML_ANO,11,1),IF(ISNUMBER($H44),$H44,$G44)&gt;=DATE(ML_ANO,10,1)),1,""),"")</f>
        <v/>
      </c>
      <c r="Y44" s="68" t="str">
        <f>IF(ISNUMBER($G44),IF(AND($G44&lt;DATE(ML_ANO,12,1),IF(ISNUMBER($H44),$H44,$G44)&gt;=DATE(ML_ANO,11,1)),1,""),"")</f>
        <v/>
      </c>
      <c r="Z44" s="68" t="str">
        <f>IF(ISNUMBER($G44),IF(AND($G44&lt;DATE(ML_ANO,13,1),IF(ISNUMBER($H44),$H44,$G44)&gt;=DATE(ML_ANO,12,1)),1,""),"")</f>
        <v/>
      </c>
    </row>
    <row r="45">
      <c r="A45" s="42" t="inlineStr">
        <is>
          <t>A-041</t>
        </is>
      </c>
      <c r="B45" s="43" t="str">
        <f>IF($E45="","",IF(COUNTIF('Plan Cultivos'!$D$5:$D$204,"?*")=1,INDEX('Plan Cultivos'!$A$5:$A$204,MATCH("?*",'Plan Cultivos'!$D$5:$D$204,0)),""))</f>
        <v/>
      </c>
      <c r="C45" s="41" t="str">
        <f>IF($E45="","",ML_N)</f>
        <v/>
      </c>
      <c r="D45" s="43" t="str">
        <f>IF($B45="","",IFERROR(VLOOKUP($B45,'Plan Cultivos'!$A$5:$D$204,4,FALSE)&amp;"",""))</f>
        <v/>
      </c>
      <c r="E45" s="45" t="n"/>
      <c r="F45" s="43" t="n"/>
      <c r="G45" s="52" t="n"/>
      <c r="H45" s="52" t="n"/>
      <c r="I45" s="53" t="str">
        <f>IF(AND(ISNUMBER($G45),ISNUMBER($H45)),$H45-$G45+1,"")</f>
        <v/>
      </c>
      <c r="J45" s="43" t="str">
        <f>IF($E45="","",ML_RESP)</f>
        <v/>
      </c>
      <c r="K45" s="45" t="str">
        <f>IF($E45="","",IFERROR(VLOOKUP($B45,'Plan Cultivos'!$A$5:$T$204,20,FALSE)&amp;"",ML_FICHA&amp;""))</f>
        <v/>
      </c>
      <c r="L45" s="45" t="n"/>
      <c r="M45" s="43" t="n"/>
      <c r="N45" s="56" t="n"/>
      <c r="O45" s="67" t="str">
        <f>IF(ISNUMBER($G45),IF(AND($G45&lt;DATE(ML_ANO,2,1),IF(ISNUMBER($H45),$H45,$G45)&gt;=DATE(ML_ANO,1,1)),1,""),"")</f>
        <v/>
      </c>
      <c r="P45" s="67" t="str">
        <f>IF(ISNUMBER($G45),IF(AND($G45&lt;DATE(ML_ANO,3,1),IF(ISNUMBER($H45),$H45,$G45)&gt;=DATE(ML_ANO,2,1)),1,""),"")</f>
        <v/>
      </c>
      <c r="Q45" s="67" t="str">
        <f>IF(ISNUMBER($G45),IF(AND($G45&lt;DATE(ML_ANO,4,1),IF(ISNUMBER($H45),$H45,$G45)&gt;=DATE(ML_ANO,3,1)),1,""),"")</f>
        <v/>
      </c>
      <c r="R45" s="67" t="str">
        <f>IF(ISNUMBER($G45),IF(AND($G45&lt;DATE(ML_ANO,5,1),IF(ISNUMBER($H45),$H45,$G45)&gt;=DATE(ML_ANO,4,1)),1,""),"")</f>
        <v/>
      </c>
      <c r="S45" s="67" t="str">
        <f>IF(ISNUMBER($G45),IF(AND($G45&lt;DATE(ML_ANO,6,1),IF(ISNUMBER($H45),$H45,$G45)&gt;=DATE(ML_ANO,5,1)),1,""),"")</f>
        <v/>
      </c>
      <c r="T45" s="67" t="str">
        <f>IF(ISNUMBER($G45),IF(AND($G45&lt;DATE(ML_ANO,7,1),IF(ISNUMBER($H45),$H45,$G45)&gt;=DATE(ML_ANO,6,1)),1,""),"")</f>
        <v/>
      </c>
      <c r="U45" s="67" t="str">
        <f>IF(ISNUMBER($G45),IF(AND($G45&lt;DATE(ML_ANO,8,1),IF(ISNUMBER($H45),$H45,$G45)&gt;=DATE(ML_ANO,7,1)),1,""),"")</f>
        <v/>
      </c>
      <c r="V45" s="67" t="str">
        <f>IF(ISNUMBER($G45),IF(AND($G45&lt;DATE(ML_ANO,9,1),IF(ISNUMBER($H45),$H45,$G45)&gt;=DATE(ML_ANO,8,1)),1,""),"")</f>
        <v/>
      </c>
      <c r="W45" s="67" t="str">
        <f>IF(ISNUMBER($G45),IF(AND($G45&lt;DATE(ML_ANO,10,1),IF(ISNUMBER($H45),$H45,$G45)&gt;=DATE(ML_ANO,9,1)),1,""),"")</f>
        <v/>
      </c>
      <c r="X45" s="67" t="str">
        <f>IF(ISNUMBER($G45),IF(AND($G45&lt;DATE(ML_ANO,11,1),IF(ISNUMBER($H45),$H45,$G45)&gt;=DATE(ML_ANO,10,1)),1,""),"")</f>
        <v/>
      </c>
      <c r="Y45" s="67" t="str">
        <f>IF(ISNUMBER($G45),IF(AND($G45&lt;DATE(ML_ANO,12,1),IF(ISNUMBER($H45),$H45,$G45)&gt;=DATE(ML_ANO,11,1)),1,""),"")</f>
        <v/>
      </c>
      <c r="Z45" s="67" t="str">
        <f>IF(ISNUMBER($G45),IF(AND($G45&lt;DATE(ML_ANO,13,1),IF(ISNUMBER($H45),$H45,$G45)&gt;=DATE(ML_ANO,12,1)),1,""),"")</f>
        <v/>
      </c>
    </row>
    <row r="46">
      <c r="A46" s="57" t="inlineStr">
        <is>
          <t>A-042</t>
        </is>
      </c>
      <c r="B46" s="48" t="str">
        <f>IF($E46="","",IF(COUNTIF('Plan Cultivos'!$D$5:$D$204,"?*")=1,INDEX('Plan Cultivos'!$A$5:$A$204,MATCH("?*",'Plan Cultivos'!$D$5:$D$204,0)),""))</f>
        <v/>
      </c>
      <c r="C46" s="58" t="str">
        <f>IF($E46="","",ML_N)</f>
        <v/>
      </c>
      <c r="D46" s="48" t="str">
        <f>IF($B46="","",IFERROR(VLOOKUP($B46,'Plan Cultivos'!$A$5:$D$204,4,FALSE)&amp;"",""))</f>
        <v/>
      </c>
      <c r="E46" s="47" t="n"/>
      <c r="F46" s="48" t="n"/>
      <c r="G46" s="59" t="n"/>
      <c r="H46" s="59" t="n"/>
      <c r="I46" s="60" t="str">
        <f>IF(AND(ISNUMBER($G46),ISNUMBER($H46)),$H46-$G46+1,"")</f>
        <v/>
      </c>
      <c r="J46" s="48" t="str">
        <f>IF($E46="","",ML_RESP)</f>
        <v/>
      </c>
      <c r="K46" s="47" t="str">
        <f>IF($E46="","",IFERROR(VLOOKUP($B46,'Plan Cultivos'!$A$5:$T$204,20,FALSE)&amp;"",ML_FICHA&amp;""))</f>
        <v/>
      </c>
      <c r="L46" s="47" t="n"/>
      <c r="M46" s="48" t="n"/>
      <c r="N46" s="63" t="n"/>
      <c r="O46" s="68" t="str">
        <f>IF(ISNUMBER($G46),IF(AND($G46&lt;DATE(ML_ANO,2,1),IF(ISNUMBER($H46),$H46,$G46)&gt;=DATE(ML_ANO,1,1)),1,""),"")</f>
        <v/>
      </c>
      <c r="P46" s="68" t="str">
        <f>IF(ISNUMBER($G46),IF(AND($G46&lt;DATE(ML_ANO,3,1),IF(ISNUMBER($H46),$H46,$G46)&gt;=DATE(ML_ANO,2,1)),1,""),"")</f>
        <v/>
      </c>
      <c r="Q46" s="68" t="str">
        <f>IF(ISNUMBER($G46),IF(AND($G46&lt;DATE(ML_ANO,4,1),IF(ISNUMBER($H46),$H46,$G46)&gt;=DATE(ML_ANO,3,1)),1,""),"")</f>
        <v/>
      </c>
      <c r="R46" s="68" t="str">
        <f>IF(ISNUMBER($G46),IF(AND($G46&lt;DATE(ML_ANO,5,1),IF(ISNUMBER($H46),$H46,$G46)&gt;=DATE(ML_ANO,4,1)),1,""),"")</f>
        <v/>
      </c>
      <c r="S46" s="68" t="str">
        <f>IF(ISNUMBER($G46),IF(AND($G46&lt;DATE(ML_ANO,6,1),IF(ISNUMBER($H46),$H46,$G46)&gt;=DATE(ML_ANO,5,1)),1,""),"")</f>
        <v/>
      </c>
      <c r="T46" s="68" t="str">
        <f>IF(ISNUMBER($G46),IF(AND($G46&lt;DATE(ML_ANO,7,1),IF(ISNUMBER($H46),$H46,$G46)&gt;=DATE(ML_ANO,6,1)),1,""),"")</f>
        <v/>
      </c>
      <c r="U46" s="68" t="str">
        <f>IF(ISNUMBER($G46),IF(AND($G46&lt;DATE(ML_ANO,8,1),IF(ISNUMBER($H46),$H46,$G46)&gt;=DATE(ML_ANO,7,1)),1,""),"")</f>
        <v/>
      </c>
      <c r="V46" s="68" t="str">
        <f>IF(ISNUMBER($G46),IF(AND($G46&lt;DATE(ML_ANO,9,1),IF(ISNUMBER($H46),$H46,$G46)&gt;=DATE(ML_ANO,8,1)),1,""),"")</f>
        <v/>
      </c>
      <c r="W46" s="68" t="str">
        <f>IF(ISNUMBER($G46),IF(AND($G46&lt;DATE(ML_ANO,10,1),IF(ISNUMBER($H46),$H46,$G46)&gt;=DATE(ML_ANO,9,1)),1,""),"")</f>
        <v/>
      </c>
      <c r="X46" s="68" t="str">
        <f>IF(ISNUMBER($G46),IF(AND($G46&lt;DATE(ML_ANO,11,1),IF(ISNUMBER($H46),$H46,$G46)&gt;=DATE(ML_ANO,10,1)),1,""),"")</f>
        <v/>
      </c>
      <c r="Y46" s="68" t="str">
        <f>IF(ISNUMBER($G46),IF(AND($G46&lt;DATE(ML_ANO,12,1),IF(ISNUMBER($H46),$H46,$G46)&gt;=DATE(ML_ANO,11,1)),1,""),"")</f>
        <v/>
      </c>
      <c r="Z46" s="68" t="str">
        <f>IF(ISNUMBER($G46),IF(AND($G46&lt;DATE(ML_ANO,13,1),IF(ISNUMBER($H46),$H46,$G46)&gt;=DATE(ML_ANO,12,1)),1,""),"")</f>
        <v/>
      </c>
    </row>
    <row r="47">
      <c r="A47" s="42" t="inlineStr">
        <is>
          <t>A-043</t>
        </is>
      </c>
      <c r="B47" s="43" t="str">
        <f>IF($E47="","",IF(COUNTIF('Plan Cultivos'!$D$5:$D$204,"?*")=1,INDEX('Plan Cultivos'!$A$5:$A$204,MATCH("?*",'Plan Cultivos'!$D$5:$D$204,0)),""))</f>
        <v/>
      </c>
      <c r="C47" s="41" t="str">
        <f>IF($E47="","",ML_N)</f>
        <v/>
      </c>
      <c r="D47" s="43" t="str">
        <f>IF($B47="","",IFERROR(VLOOKUP($B47,'Plan Cultivos'!$A$5:$D$204,4,FALSE)&amp;"",""))</f>
        <v/>
      </c>
      <c r="E47" s="45" t="n"/>
      <c r="F47" s="43" t="n"/>
      <c r="G47" s="52" t="n"/>
      <c r="H47" s="52" t="n"/>
      <c r="I47" s="53" t="str">
        <f>IF(AND(ISNUMBER($G47),ISNUMBER($H47)),$H47-$G47+1,"")</f>
        <v/>
      </c>
      <c r="J47" s="43" t="str">
        <f>IF($E47="","",ML_RESP)</f>
        <v/>
      </c>
      <c r="K47" s="45" t="str">
        <f>IF($E47="","",IFERROR(VLOOKUP($B47,'Plan Cultivos'!$A$5:$T$204,20,FALSE)&amp;"",ML_FICHA&amp;""))</f>
        <v/>
      </c>
      <c r="L47" s="45" t="n"/>
      <c r="M47" s="43" t="n"/>
      <c r="N47" s="56" t="n"/>
      <c r="O47" s="67" t="str">
        <f>IF(ISNUMBER($G47),IF(AND($G47&lt;DATE(ML_ANO,2,1),IF(ISNUMBER($H47),$H47,$G47)&gt;=DATE(ML_ANO,1,1)),1,""),"")</f>
        <v/>
      </c>
      <c r="P47" s="67" t="str">
        <f>IF(ISNUMBER($G47),IF(AND($G47&lt;DATE(ML_ANO,3,1),IF(ISNUMBER($H47),$H47,$G47)&gt;=DATE(ML_ANO,2,1)),1,""),"")</f>
        <v/>
      </c>
      <c r="Q47" s="67" t="str">
        <f>IF(ISNUMBER($G47),IF(AND($G47&lt;DATE(ML_ANO,4,1),IF(ISNUMBER($H47),$H47,$G47)&gt;=DATE(ML_ANO,3,1)),1,""),"")</f>
        <v/>
      </c>
      <c r="R47" s="67" t="str">
        <f>IF(ISNUMBER($G47),IF(AND($G47&lt;DATE(ML_ANO,5,1),IF(ISNUMBER($H47),$H47,$G47)&gt;=DATE(ML_ANO,4,1)),1,""),"")</f>
        <v/>
      </c>
      <c r="S47" s="67" t="str">
        <f>IF(ISNUMBER($G47),IF(AND($G47&lt;DATE(ML_ANO,6,1),IF(ISNUMBER($H47),$H47,$G47)&gt;=DATE(ML_ANO,5,1)),1,""),"")</f>
        <v/>
      </c>
      <c r="T47" s="67" t="str">
        <f>IF(ISNUMBER($G47),IF(AND($G47&lt;DATE(ML_ANO,7,1),IF(ISNUMBER($H47),$H47,$G47)&gt;=DATE(ML_ANO,6,1)),1,""),"")</f>
        <v/>
      </c>
      <c r="U47" s="67" t="str">
        <f>IF(ISNUMBER($G47),IF(AND($G47&lt;DATE(ML_ANO,8,1),IF(ISNUMBER($H47),$H47,$G47)&gt;=DATE(ML_ANO,7,1)),1,""),"")</f>
        <v/>
      </c>
      <c r="V47" s="67" t="str">
        <f>IF(ISNUMBER($G47),IF(AND($G47&lt;DATE(ML_ANO,9,1),IF(ISNUMBER($H47),$H47,$G47)&gt;=DATE(ML_ANO,8,1)),1,""),"")</f>
        <v/>
      </c>
      <c r="W47" s="67" t="str">
        <f>IF(ISNUMBER($G47),IF(AND($G47&lt;DATE(ML_ANO,10,1),IF(ISNUMBER($H47),$H47,$G47)&gt;=DATE(ML_ANO,9,1)),1,""),"")</f>
        <v/>
      </c>
      <c r="X47" s="67" t="str">
        <f>IF(ISNUMBER($G47),IF(AND($G47&lt;DATE(ML_ANO,11,1),IF(ISNUMBER($H47),$H47,$G47)&gt;=DATE(ML_ANO,10,1)),1,""),"")</f>
        <v/>
      </c>
      <c r="Y47" s="67" t="str">
        <f>IF(ISNUMBER($G47),IF(AND($G47&lt;DATE(ML_ANO,12,1),IF(ISNUMBER($H47),$H47,$G47)&gt;=DATE(ML_ANO,11,1)),1,""),"")</f>
        <v/>
      </c>
      <c r="Z47" s="67" t="str">
        <f>IF(ISNUMBER($G47),IF(AND($G47&lt;DATE(ML_ANO,13,1),IF(ISNUMBER($H47),$H47,$G47)&gt;=DATE(ML_ANO,12,1)),1,""),"")</f>
        <v/>
      </c>
    </row>
    <row r="48">
      <c r="A48" s="57" t="inlineStr">
        <is>
          <t>A-044</t>
        </is>
      </c>
      <c r="B48" s="48" t="str">
        <f>IF($E48="","",IF(COUNTIF('Plan Cultivos'!$D$5:$D$204,"?*")=1,INDEX('Plan Cultivos'!$A$5:$A$204,MATCH("?*",'Plan Cultivos'!$D$5:$D$204,0)),""))</f>
        <v/>
      </c>
      <c r="C48" s="58" t="str">
        <f>IF($E48="","",ML_N)</f>
        <v/>
      </c>
      <c r="D48" s="48" t="str">
        <f>IF($B48="","",IFERROR(VLOOKUP($B48,'Plan Cultivos'!$A$5:$D$204,4,FALSE)&amp;"",""))</f>
        <v/>
      </c>
      <c r="E48" s="47" t="n"/>
      <c r="F48" s="48" t="n"/>
      <c r="G48" s="59" t="n"/>
      <c r="H48" s="59" t="n"/>
      <c r="I48" s="60" t="str">
        <f>IF(AND(ISNUMBER($G48),ISNUMBER($H48)),$H48-$G48+1,"")</f>
        <v/>
      </c>
      <c r="J48" s="48" t="str">
        <f>IF($E48="","",ML_RESP)</f>
        <v/>
      </c>
      <c r="K48" s="47" t="str">
        <f>IF($E48="","",IFERROR(VLOOKUP($B48,'Plan Cultivos'!$A$5:$T$204,20,FALSE)&amp;"",ML_FICHA&amp;""))</f>
        <v/>
      </c>
      <c r="L48" s="47" t="n"/>
      <c r="M48" s="48" t="n"/>
      <c r="N48" s="63" t="n"/>
      <c r="O48" s="68" t="str">
        <f>IF(ISNUMBER($G48),IF(AND($G48&lt;DATE(ML_ANO,2,1),IF(ISNUMBER($H48),$H48,$G48)&gt;=DATE(ML_ANO,1,1)),1,""),"")</f>
        <v/>
      </c>
      <c r="P48" s="68" t="str">
        <f>IF(ISNUMBER($G48),IF(AND($G48&lt;DATE(ML_ANO,3,1),IF(ISNUMBER($H48),$H48,$G48)&gt;=DATE(ML_ANO,2,1)),1,""),"")</f>
        <v/>
      </c>
      <c r="Q48" s="68" t="str">
        <f>IF(ISNUMBER($G48),IF(AND($G48&lt;DATE(ML_ANO,4,1),IF(ISNUMBER($H48),$H48,$G48)&gt;=DATE(ML_ANO,3,1)),1,""),"")</f>
        <v/>
      </c>
      <c r="R48" s="68" t="str">
        <f>IF(ISNUMBER($G48),IF(AND($G48&lt;DATE(ML_ANO,5,1),IF(ISNUMBER($H48),$H48,$G48)&gt;=DATE(ML_ANO,4,1)),1,""),"")</f>
        <v/>
      </c>
      <c r="S48" s="68" t="str">
        <f>IF(ISNUMBER($G48),IF(AND($G48&lt;DATE(ML_ANO,6,1),IF(ISNUMBER($H48),$H48,$G48)&gt;=DATE(ML_ANO,5,1)),1,""),"")</f>
        <v/>
      </c>
      <c r="T48" s="68" t="str">
        <f>IF(ISNUMBER($G48),IF(AND($G48&lt;DATE(ML_ANO,7,1),IF(ISNUMBER($H48),$H48,$G48)&gt;=DATE(ML_ANO,6,1)),1,""),"")</f>
        <v/>
      </c>
      <c r="U48" s="68" t="str">
        <f>IF(ISNUMBER($G48),IF(AND($G48&lt;DATE(ML_ANO,8,1),IF(ISNUMBER($H48),$H48,$G48)&gt;=DATE(ML_ANO,7,1)),1,""),"")</f>
        <v/>
      </c>
      <c r="V48" s="68" t="str">
        <f>IF(ISNUMBER($G48),IF(AND($G48&lt;DATE(ML_ANO,9,1),IF(ISNUMBER($H48),$H48,$G48)&gt;=DATE(ML_ANO,8,1)),1,""),"")</f>
        <v/>
      </c>
      <c r="W48" s="68" t="str">
        <f>IF(ISNUMBER($G48),IF(AND($G48&lt;DATE(ML_ANO,10,1),IF(ISNUMBER($H48),$H48,$G48)&gt;=DATE(ML_ANO,9,1)),1,""),"")</f>
        <v/>
      </c>
      <c r="X48" s="68" t="str">
        <f>IF(ISNUMBER($G48),IF(AND($G48&lt;DATE(ML_ANO,11,1),IF(ISNUMBER($H48),$H48,$G48)&gt;=DATE(ML_ANO,10,1)),1,""),"")</f>
        <v/>
      </c>
      <c r="Y48" s="68" t="str">
        <f>IF(ISNUMBER($G48),IF(AND($G48&lt;DATE(ML_ANO,12,1),IF(ISNUMBER($H48),$H48,$G48)&gt;=DATE(ML_ANO,11,1)),1,""),"")</f>
        <v/>
      </c>
      <c r="Z48" s="68" t="str">
        <f>IF(ISNUMBER($G48),IF(AND($G48&lt;DATE(ML_ANO,13,1),IF(ISNUMBER($H48),$H48,$G48)&gt;=DATE(ML_ANO,12,1)),1,""),"")</f>
        <v/>
      </c>
    </row>
    <row r="49">
      <c r="A49" s="42" t="inlineStr">
        <is>
          <t>A-045</t>
        </is>
      </c>
      <c r="B49" s="43" t="str">
        <f>IF($E49="","",IF(COUNTIF('Plan Cultivos'!$D$5:$D$204,"?*")=1,INDEX('Plan Cultivos'!$A$5:$A$204,MATCH("?*",'Plan Cultivos'!$D$5:$D$204,0)),""))</f>
        <v/>
      </c>
      <c r="C49" s="41" t="str">
        <f>IF($E49="","",ML_N)</f>
        <v/>
      </c>
      <c r="D49" s="43" t="str">
        <f>IF($B49="","",IFERROR(VLOOKUP($B49,'Plan Cultivos'!$A$5:$D$204,4,FALSE)&amp;"",""))</f>
        <v/>
      </c>
      <c r="E49" s="45" t="n"/>
      <c r="F49" s="43" t="n"/>
      <c r="G49" s="52" t="n"/>
      <c r="H49" s="52" t="n"/>
      <c r="I49" s="53" t="str">
        <f>IF(AND(ISNUMBER($G49),ISNUMBER($H49)),$H49-$G49+1,"")</f>
        <v/>
      </c>
      <c r="J49" s="43" t="str">
        <f>IF($E49="","",ML_RESP)</f>
        <v/>
      </c>
      <c r="K49" s="45" t="str">
        <f>IF($E49="","",IFERROR(VLOOKUP($B49,'Plan Cultivos'!$A$5:$T$204,20,FALSE)&amp;"",ML_FICHA&amp;""))</f>
        <v/>
      </c>
      <c r="L49" s="45" t="n"/>
      <c r="M49" s="43" t="n"/>
      <c r="N49" s="56" t="n"/>
      <c r="O49" s="67" t="str">
        <f>IF(ISNUMBER($G49),IF(AND($G49&lt;DATE(ML_ANO,2,1),IF(ISNUMBER($H49),$H49,$G49)&gt;=DATE(ML_ANO,1,1)),1,""),"")</f>
        <v/>
      </c>
      <c r="P49" s="67" t="str">
        <f>IF(ISNUMBER($G49),IF(AND($G49&lt;DATE(ML_ANO,3,1),IF(ISNUMBER($H49),$H49,$G49)&gt;=DATE(ML_ANO,2,1)),1,""),"")</f>
        <v/>
      </c>
      <c r="Q49" s="67" t="str">
        <f>IF(ISNUMBER($G49),IF(AND($G49&lt;DATE(ML_ANO,4,1),IF(ISNUMBER($H49),$H49,$G49)&gt;=DATE(ML_ANO,3,1)),1,""),"")</f>
        <v/>
      </c>
      <c r="R49" s="67" t="str">
        <f>IF(ISNUMBER($G49),IF(AND($G49&lt;DATE(ML_ANO,5,1),IF(ISNUMBER($H49),$H49,$G49)&gt;=DATE(ML_ANO,4,1)),1,""),"")</f>
        <v/>
      </c>
      <c r="S49" s="67" t="str">
        <f>IF(ISNUMBER($G49),IF(AND($G49&lt;DATE(ML_ANO,6,1),IF(ISNUMBER($H49),$H49,$G49)&gt;=DATE(ML_ANO,5,1)),1,""),"")</f>
        <v/>
      </c>
      <c r="T49" s="67" t="str">
        <f>IF(ISNUMBER($G49),IF(AND($G49&lt;DATE(ML_ANO,7,1),IF(ISNUMBER($H49),$H49,$G49)&gt;=DATE(ML_ANO,6,1)),1,""),"")</f>
        <v/>
      </c>
      <c r="U49" s="67" t="str">
        <f>IF(ISNUMBER($G49),IF(AND($G49&lt;DATE(ML_ANO,8,1),IF(ISNUMBER($H49),$H49,$G49)&gt;=DATE(ML_ANO,7,1)),1,""),"")</f>
        <v/>
      </c>
      <c r="V49" s="67" t="str">
        <f>IF(ISNUMBER($G49),IF(AND($G49&lt;DATE(ML_ANO,9,1),IF(ISNUMBER($H49),$H49,$G49)&gt;=DATE(ML_ANO,8,1)),1,""),"")</f>
        <v/>
      </c>
      <c r="W49" s="67" t="str">
        <f>IF(ISNUMBER($G49),IF(AND($G49&lt;DATE(ML_ANO,10,1),IF(ISNUMBER($H49),$H49,$G49)&gt;=DATE(ML_ANO,9,1)),1,""),"")</f>
        <v/>
      </c>
      <c r="X49" s="67" t="str">
        <f>IF(ISNUMBER($G49),IF(AND($G49&lt;DATE(ML_ANO,11,1),IF(ISNUMBER($H49),$H49,$G49)&gt;=DATE(ML_ANO,10,1)),1,""),"")</f>
        <v/>
      </c>
      <c r="Y49" s="67" t="str">
        <f>IF(ISNUMBER($G49),IF(AND($G49&lt;DATE(ML_ANO,12,1),IF(ISNUMBER($H49),$H49,$G49)&gt;=DATE(ML_ANO,11,1)),1,""),"")</f>
        <v/>
      </c>
      <c r="Z49" s="67" t="str">
        <f>IF(ISNUMBER($G49),IF(AND($G49&lt;DATE(ML_ANO,13,1),IF(ISNUMBER($H49),$H49,$G49)&gt;=DATE(ML_ANO,12,1)),1,""),"")</f>
        <v/>
      </c>
    </row>
    <row r="50">
      <c r="A50" s="57" t="inlineStr">
        <is>
          <t>A-046</t>
        </is>
      </c>
      <c r="B50" s="48" t="str">
        <f>IF($E50="","",IF(COUNTIF('Plan Cultivos'!$D$5:$D$204,"?*")=1,INDEX('Plan Cultivos'!$A$5:$A$204,MATCH("?*",'Plan Cultivos'!$D$5:$D$204,0)),""))</f>
        <v/>
      </c>
      <c r="C50" s="58" t="str">
        <f>IF($E50="","",ML_N)</f>
        <v/>
      </c>
      <c r="D50" s="48" t="str">
        <f>IF($B50="","",IFERROR(VLOOKUP($B50,'Plan Cultivos'!$A$5:$D$204,4,FALSE)&amp;"",""))</f>
        <v/>
      </c>
      <c r="E50" s="47" t="n"/>
      <c r="F50" s="48" t="n"/>
      <c r="G50" s="59" t="n"/>
      <c r="H50" s="59" t="n"/>
      <c r="I50" s="60" t="str">
        <f>IF(AND(ISNUMBER($G50),ISNUMBER($H50)),$H50-$G50+1,"")</f>
        <v/>
      </c>
      <c r="J50" s="48" t="str">
        <f>IF($E50="","",ML_RESP)</f>
        <v/>
      </c>
      <c r="K50" s="47" t="str">
        <f>IF($E50="","",IFERROR(VLOOKUP($B50,'Plan Cultivos'!$A$5:$T$204,20,FALSE)&amp;"",ML_FICHA&amp;""))</f>
        <v/>
      </c>
      <c r="L50" s="47" t="n"/>
      <c r="M50" s="48" t="n"/>
      <c r="N50" s="63" t="n"/>
      <c r="O50" s="68" t="str">
        <f>IF(ISNUMBER($G50),IF(AND($G50&lt;DATE(ML_ANO,2,1),IF(ISNUMBER($H50),$H50,$G50)&gt;=DATE(ML_ANO,1,1)),1,""),"")</f>
        <v/>
      </c>
      <c r="P50" s="68" t="str">
        <f>IF(ISNUMBER($G50),IF(AND($G50&lt;DATE(ML_ANO,3,1),IF(ISNUMBER($H50),$H50,$G50)&gt;=DATE(ML_ANO,2,1)),1,""),"")</f>
        <v/>
      </c>
      <c r="Q50" s="68" t="str">
        <f>IF(ISNUMBER($G50),IF(AND($G50&lt;DATE(ML_ANO,4,1),IF(ISNUMBER($H50),$H50,$G50)&gt;=DATE(ML_ANO,3,1)),1,""),"")</f>
        <v/>
      </c>
      <c r="R50" s="68" t="str">
        <f>IF(ISNUMBER($G50),IF(AND($G50&lt;DATE(ML_ANO,5,1),IF(ISNUMBER($H50),$H50,$G50)&gt;=DATE(ML_ANO,4,1)),1,""),"")</f>
        <v/>
      </c>
      <c r="S50" s="68" t="str">
        <f>IF(ISNUMBER($G50),IF(AND($G50&lt;DATE(ML_ANO,6,1),IF(ISNUMBER($H50),$H50,$G50)&gt;=DATE(ML_ANO,5,1)),1,""),"")</f>
        <v/>
      </c>
      <c r="T50" s="68" t="str">
        <f>IF(ISNUMBER($G50),IF(AND($G50&lt;DATE(ML_ANO,7,1),IF(ISNUMBER($H50),$H50,$G50)&gt;=DATE(ML_ANO,6,1)),1,""),"")</f>
        <v/>
      </c>
      <c r="U50" s="68" t="str">
        <f>IF(ISNUMBER($G50),IF(AND($G50&lt;DATE(ML_ANO,8,1),IF(ISNUMBER($H50),$H50,$G50)&gt;=DATE(ML_ANO,7,1)),1,""),"")</f>
        <v/>
      </c>
      <c r="V50" s="68" t="str">
        <f>IF(ISNUMBER($G50),IF(AND($G50&lt;DATE(ML_ANO,9,1),IF(ISNUMBER($H50),$H50,$G50)&gt;=DATE(ML_ANO,8,1)),1,""),"")</f>
        <v/>
      </c>
      <c r="W50" s="68" t="str">
        <f>IF(ISNUMBER($G50),IF(AND($G50&lt;DATE(ML_ANO,10,1),IF(ISNUMBER($H50),$H50,$G50)&gt;=DATE(ML_ANO,9,1)),1,""),"")</f>
        <v/>
      </c>
      <c r="X50" s="68" t="str">
        <f>IF(ISNUMBER($G50),IF(AND($G50&lt;DATE(ML_ANO,11,1),IF(ISNUMBER($H50),$H50,$G50)&gt;=DATE(ML_ANO,10,1)),1,""),"")</f>
        <v/>
      </c>
      <c r="Y50" s="68" t="str">
        <f>IF(ISNUMBER($G50),IF(AND($G50&lt;DATE(ML_ANO,12,1),IF(ISNUMBER($H50),$H50,$G50)&gt;=DATE(ML_ANO,11,1)),1,""),"")</f>
        <v/>
      </c>
      <c r="Z50" s="68" t="str">
        <f>IF(ISNUMBER($G50),IF(AND($G50&lt;DATE(ML_ANO,13,1),IF(ISNUMBER($H50),$H50,$G50)&gt;=DATE(ML_ANO,12,1)),1,""),"")</f>
        <v/>
      </c>
    </row>
    <row r="51">
      <c r="A51" s="42" t="inlineStr">
        <is>
          <t>A-047</t>
        </is>
      </c>
      <c r="B51" s="43" t="str">
        <f>IF($E51="","",IF(COUNTIF('Plan Cultivos'!$D$5:$D$204,"?*")=1,INDEX('Plan Cultivos'!$A$5:$A$204,MATCH("?*",'Plan Cultivos'!$D$5:$D$204,0)),""))</f>
        <v/>
      </c>
      <c r="C51" s="41" t="str">
        <f>IF($E51="","",ML_N)</f>
        <v/>
      </c>
      <c r="D51" s="43" t="str">
        <f>IF($B51="","",IFERROR(VLOOKUP($B51,'Plan Cultivos'!$A$5:$D$204,4,FALSE)&amp;"",""))</f>
        <v/>
      </c>
      <c r="E51" s="45" t="n"/>
      <c r="F51" s="43" t="n"/>
      <c r="G51" s="52" t="n"/>
      <c r="H51" s="52" t="n"/>
      <c r="I51" s="53" t="str">
        <f>IF(AND(ISNUMBER($G51),ISNUMBER($H51)),$H51-$G51+1,"")</f>
        <v/>
      </c>
      <c r="J51" s="43" t="str">
        <f>IF($E51="","",ML_RESP)</f>
        <v/>
      </c>
      <c r="K51" s="45" t="str">
        <f>IF($E51="","",IFERROR(VLOOKUP($B51,'Plan Cultivos'!$A$5:$T$204,20,FALSE)&amp;"",ML_FICHA&amp;""))</f>
        <v/>
      </c>
      <c r="L51" s="45" t="n"/>
      <c r="M51" s="43" t="n"/>
      <c r="N51" s="56" t="n"/>
      <c r="O51" s="67" t="str">
        <f>IF(ISNUMBER($G51),IF(AND($G51&lt;DATE(ML_ANO,2,1),IF(ISNUMBER($H51),$H51,$G51)&gt;=DATE(ML_ANO,1,1)),1,""),"")</f>
        <v/>
      </c>
      <c r="P51" s="67" t="str">
        <f>IF(ISNUMBER($G51),IF(AND($G51&lt;DATE(ML_ANO,3,1),IF(ISNUMBER($H51),$H51,$G51)&gt;=DATE(ML_ANO,2,1)),1,""),"")</f>
        <v/>
      </c>
      <c r="Q51" s="67" t="str">
        <f>IF(ISNUMBER($G51),IF(AND($G51&lt;DATE(ML_ANO,4,1),IF(ISNUMBER($H51),$H51,$G51)&gt;=DATE(ML_ANO,3,1)),1,""),"")</f>
        <v/>
      </c>
      <c r="R51" s="67" t="str">
        <f>IF(ISNUMBER($G51),IF(AND($G51&lt;DATE(ML_ANO,5,1),IF(ISNUMBER($H51),$H51,$G51)&gt;=DATE(ML_ANO,4,1)),1,""),"")</f>
        <v/>
      </c>
      <c r="S51" s="67" t="str">
        <f>IF(ISNUMBER($G51),IF(AND($G51&lt;DATE(ML_ANO,6,1),IF(ISNUMBER($H51),$H51,$G51)&gt;=DATE(ML_ANO,5,1)),1,""),"")</f>
        <v/>
      </c>
      <c r="T51" s="67" t="str">
        <f>IF(ISNUMBER($G51),IF(AND($G51&lt;DATE(ML_ANO,7,1),IF(ISNUMBER($H51),$H51,$G51)&gt;=DATE(ML_ANO,6,1)),1,""),"")</f>
        <v/>
      </c>
      <c r="U51" s="67" t="str">
        <f>IF(ISNUMBER($G51),IF(AND($G51&lt;DATE(ML_ANO,8,1),IF(ISNUMBER($H51),$H51,$G51)&gt;=DATE(ML_ANO,7,1)),1,""),"")</f>
        <v/>
      </c>
      <c r="V51" s="67" t="str">
        <f>IF(ISNUMBER($G51),IF(AND($G51&lt;DATE(ML_ANO,9,1),IF(ISNUMBER($H51),$H51,$G51)&gt;=DATE(ML_ANO,8,1)),1,""),"")</f>
        <v/>
      </c>
      <c r="W51" s="67" t="str">
        <f>IF(ISNUMBER($G51),IF(AND($G51&lt;DATE(ML_ANO,10,1),IF(ISNUMBER($H51),$H51,$G51)&gt;=DATE(ML_ANO,9,1)),1,""),"")</f>
        <v/>
      </c>
      <c r="X51" s="67" t="str">
        <f>IF(ISNUMBER($G51),IF(AND($G51&lt;DATE(ML_ANO,11,1),IF(ISNUMBER($H51),$H51,$G51)&gt;=DATE(ML_ANO,10,1)),1,""),"")</f>
        <v/>
      </c>
      <c r="Y51" s="67" t="str">
        <f>IF(ISNUMBER($G51),IF(AND($G51&lt;DATE(ML_ANO,12,1),IF(ISNUMBER($H51),$H51,$G51)&gt;=DATE(ML_ANO,11,1)),1,""),"")</f>
        <v/>
      </c>
      <c r="Z51" s="67" t="str">
        <f>IF(ISNUMBER($G51),IF(AND($G51&lt;DATE(ML_ANO,13,1),IF(ISNUMBER($H51),$H51,$G51)&gt;=DATE(ML_ANO,12,1)),1,""),"")</f>
        <v/>
      </c>
    </row>
    <row r="52">
      <c r="A52" s="57" t="inlineStr">
        <is>
          <t>A-048</t>
        </is>
      </c>
      <c r="B52" s="48" t="str">
        <f>IF($E52="","",IF(COUNTIF('Plan Cultivos'!$D$5:$D$204,"?*")=1,INDEX('Plan Cultivos'!$A$5:$A$204,MATCH("?*",'Plan Cultivos'!$D$5:$D$204,0)),""))</f>
        <v/>
      </c>
      <c r="C52" s="58" t="str">
        <f>IF($E52="","",ML_N)</f>
        <v/>
      </c>
      <c r="D52" s="48" t="str">
        <f>IF($B52="","",IFERROR(VLOOKUP($B52,'Plan Cultivos'!$A$5:$D$204,4,FALSE)&amp;"",""))</f>
        <v/>
      </c>
      <c r="E52" s="47" t="n"/>
      <c r="F52" s="48" t="n"/>
      <c r="G52" s="59" t="n"/>
      <c r="H52" s="59" t="n"/>
      <c r="I52" s="60" t="str">
        <f>IF(AND(ISNUMBER($G52),ISNUMBER($H52)),$H52-$G52+1,"")</f>
        <v/>
      </c>
      <c r="J52" s="48" t="str">
        <f>IF($E52="","",ML_RESP)</f>
        <v/>
      </c>
      <c r="K52" s="47" t="str">
        <f>IF($E52="","",IFERROR(VLOOKUP($B52,'Plan Cultivos'!$A$5:$T$204,20,FALSE)&amp;"",ML_FICHA&amp;""))</f>
        <v/>
      </c>
      <c r="L52" s="47" t="n"/>
      <c r="M52" s="48" t="n"/>
      <c r="N52" s="63" t="n"/>
      <c r="O52" s="68" t="str">
        <f>IF(ISNUMBER($G52),IF(AND($G52&lt;DATE(ML_ANO,2,1),IF(ISNUMBER($H52),$H52,$G52)&gt;=DATE(ML_ANO,1,1)),1,""),"")</f>
        <v/>
      </c>
      <c r="P52" s="68" t="str">
        <f>IF(ISNUMBER($G52),IF(AND($G52&lt;DATE(ML_ANO,3,1),IF(ISNUMBER($H52),$H52,$G52)&gt;=DATE(ML_ANO,2,1)),1,""),"")</f>
        <v/>
      </c>
      <c r="Q52" s="68" t="str">
        <f>IF(ISNUMBER($G52),IF(AND($G52&lt;DATE(ML_ANO,4,1),IF(ISNUMBER($H52),$H52,$G52)&gt;=DATE(ML_ANO,3,1)),1,""),"")</f>
        <v/>
      </c>
      <c r="R52" s="68" t="str">
        <f>IF(ISNUMBER($G52),IF(AND($G52&lt;DATE(ML_ANO,5,1),IF(ISNUMBER($H52),$H52,$G52)&gt;=DATE(ML_ANO,4,1)),1,""),"")</f>
        <v/>
      </c>
      <c r="S52" s="68" t="str">
        <f>IF(ISNUMBER($G52),IF(AND($G52&lt;DATE(ML_ANO,6,1),IF(ISNUMBER($H52),$H52,$G52)&gt;=DATE(ML_ANO,5,1)),1,""),"")</f>
        <v/>
      </c>
      <c r="T52" s="68" t="str">
        <f>IF(ISNUMBER($G52),IF(AND($G52&lt;DATE(ML_ANO,7,1),IF(ISNUMBER($H52),$H52,$G52)&gt;=DATE(ML_ANO,6,1)),1,""),"")</f>
        <v/>
      </c>
      <c r="U52" s="68" t="str">
        <f>IF(ISNUMBER($G52),IF(AND($G52&lt;DATE(ML_ANO,8,1),IF(ISNUMBER($H52),$H52,$G52)&gt;=DATE(ML_ANO,7,1)),1,""),"")</f>
        <v/>
      </c>
      <c r="V52" s="68" t="str">
        <f>IF(ISNUMBER($G52),IF(AND($G52&lt;DATE(ML_ANO,9,1),IF(ISNUMBER($H52),$H52,$G52)&gt;=DATE(ML_ANO,8,1)),1,""),"")</f>
        <v/>
      </c>
      <c r="W52" s="68" t="str">
        <f>IF(ISNUMBER($G52),IF(AND($G52&lt;DATE(ML_ANO,10,1),IF(ISNUMBER($H52),$H52,$G52)&gt;=DATE(ML_ANO,9,1)),1,""),"")</f>
        <v/>
      </c>
      <c r="X52" s="68" t="str">
        <f>IF(ISNUMBER($G52),IF(AND($G52&lt;DATE(ML_ANO,11,1),IF(ISNUMBER($H52),$H52,$G52)&gt;=DATE(ML_ANO,10,1)),1,""),"")</f>
        <v/>
      </c>
      <c r="Y52" s="68" t="str">
        <f>IF(ISNUMBER($G52),IF(AND($G52&lt;DATE(ML_ANO,12,1),IF(ISNUMBER($H52),$H52,$G52)&gt;=DATE(ML_ANO,11,1)),1,""),"")</f>
        <v/>
      </c>
      <c r="Z52" s="68" t="str">
        <f>IF(ISNUMBER($G52),IF(AND($G52&lt;DATE(ML_ANO,13,1),IF(ISNUMBER($H52),$H52,$G52)&gt;=DATE(ML_ANO,12,1)),1,""),"")</f>
        <v/>
      </c>
    </row>
    <row r="53">
      <c r="A53" s="42" t="inlineStr">
        <is>
          <t>A-049</t>
        </is>
      </c>
      <c r="B53" s="43" t="str">
        <f>IF($E53="","",IF(COUNTIF('Plan Cultivos'!$D$5:$D$204,"?*")=1,INDEX('Plan Cultivos'!$A$5:$A$204,MATCH("?*",'Plan Cultivos'!$D$5:$D$204,0)),""))</f>
        <v/>
      </c>
      <c r="C53" s="41" t="str">
        <f>IF($E53="","",ML_N)</f>
        <v/>
      </c>
      <c r="D53" s="43" t="str">
        <f>IF($B53="","",IFERROR(VLOOKUP($B53,'Plan Cultivos'!$A$5:$D$204,4,FALSE)&amp;"",""))</f>
        <v/>
      </c>
      <c r="E53" s="45" t="n"/>
      <c r="F53" s="43" t="n"/>
      <c r="G53" s="52" t="n"/>
      <c r="H53" s="52" t="n"/>
      <c r="I53" s="53" t="str">
        <f>IF(AND(ISNUMBER($G53),ISNUMBER($H53)),$H53-$G53+1,"")</f>
        <v/>
      </c>
      <c r="J53" s="43" t="str">
        <f>IF($E53="","",ML_RESP)</f>
        <v/>
      </c>
      <c r="K53" s="45" t="str">
        <f>IF($E53="","",IFERROR(VLOOKUP($B53,'Plan Cultivos'!$A$5:$T$204,20,FALSE)&amp;"",ML_FICHA&amp;""))</f>
        <v/>
      </c>
      <c r="L53" s="45" t="n"/>
      <c r="M53" s="43" t="n"/>
      <c r="N53" s="56" t="n"/>
      <c r="O53" s="67" t="str">
        <f>IF(ISNUMBER($G53),IF(AND($G53&lt;DATE(ML_ANO,2,1),IF(ISNUMBER($H53),$H53,$G53)&gt;=DATE(ML_ANO,1,1)),1,""),"")</f>
        <v/>
      </c>
      <c r="P53" s="67" t="str">
        <f>IF(ISNUMBER($G53),IF(AND($G53&lt;DATE(ML_ANO,3,1),IF(ISNUMBER($H53),$H53,$G53)&gt;=DATE(ML_ANO,2,1)),1,""),"")</f>
        <v/>
      </c>
      <c r="Q53" s="67" t="str">
        <f>IF(ISNUMBER($G53),IF(AND($G53&lt;DATE(ML_ANO,4,1),IF(ISNUMBER($H53),$H53,$G53)&gt;=DATE(ML_ANO,3,1)),1,""),"")</f>
        <v/>
      </c>
      <c r="R53" s="67" t="str">
        <f>IF(ISNUMBER($G53),IF(AND($G53&lt;DATE(ML_ANO,5,1),IF(ISNUMBER($H53),$H53,$G53)&gt;=DATE(ML_ANO,4,1)),1,""),"")</f>
        <v/>
      </c>
      <c r="S53" s="67" t="str">
        <f>IF(ISNUMBER($G53),IF(AND($G53&lt;DATE(ML_ANO,6,1),IF(ISNUMBER($H53),$H53,$G53)&gt;=DATE(ML_ANO,5,1)),1,""),"")</f>
        <v/>
      </c>
      <c r="T53" s="67" t="str">
        <f>IF(ISNUMBER($G53),IF(AND($G53&lt;DATE(ML_ANO,7,1),IF(ISNUMBER($H53),$H53,$G53)&gt;=DATE(ML_ANO,6,1)),1,""),"")</f>
        <v/>
      </c>
      <c r="U53" s="67" t="str">
        <f>IF(ISNUMBER($G53),IF(AND($G53&lt;DATE(ML_ANO,8,1),IF(ISNUMBER($H53),$H53,$G53)&gt;=DATE(ML_ANO,7,1)),1,""),"")</f>
        <v/>
      </c>
      <c r="V53" s="67" t="str">
        <f>IF(ISNUMBER($G53),IF(AND($G53&lt;DATE(ML_ANO,9,1),IF(ISNUMBER($H53),$H53,$G53)&gt;=DATE(ML_ANO,8,1)),1,""),"")</f>
        <v/>
      </c>
      <c r="W53" s="67" t="str">
        <f>IF(ISNUMBER($G53),IF(AND($G53&lt;DATE(ML_ANO,10,1),IF(ISNUMBER($H53),$H53,$G53)&gt;=DATE(ML_ANO,9,1)),1,""),"")</f>
        <v/>
      </c>
      <c r="X53" s="67" t="str">
        <f>IF(ISNUMBER($G53),IF(AND($G53&lt;DATE(ML_ANO,11,1),IF(ISNUMBER($H53),$H53,$G53)&gt;=DATE(ML_ANO,10,1)),1,""),"")</f>
        <v/>
      </c>
      <c r="Y53" s="67" t="str">
        <f>IF(ISNUMBER($G53),IF(AND($G53&lt;DATE(ML_ANO,12,1),IF(ISNUMBER($H53),$H53,$G53)&gt;=DATE(ML_ANO,11,1)),1,""),"")</f>
        <v/>
      </c>
      <c r="Z53" s="67" t="str">
        <f>IF(ISNUMBER($G53),IF(AND($G53&lt;DATE(ML_ANO,13,1),IF(ISNUMBER($H53),$H53,$G53)&gt;=DATE(ML_ANO,12,1)),1,""),"")</f>
        <v/>
      </c>
    </row>
    <row r="54">
      <c r="A54" s="57" t="inlineStr">
        <is>
          <t>A-050</t>
        </is>
      </c>
      <c r="B54" s="48" t="str">
        <f>IF($E54="","",IF(COUNTIF('Plan Cultivos'!$D$5:$D$204,"?*")=1,INDEX('Plan Cultivos'!$A$5:$A$204,MATCH("?*",'Plan Cultivos'!$D$5:$D$204,0)),""))</f>
        <v/>
      </c>
      <c r="C54" s="58" t="str">
        <f>IF($E54="","",ML_N)</f>
        <v/>
      </c>
      <c r="D54" s="48" t="str">
        <f>IF($B54="","",IFERROR(VLOOKUP($B54,'Plan Cultivos'!$A$5:$D$204,4,FALSE)&amp;"",""))</f>
        <v/>
      </c>
      <c r="E54" s="47" t="n"/>
      <c r="F54" s="48" t="n"/>
      <c r="G54" s="59" t="n"/>
      <c r="H54" s="59" t="n"/>
      <c r="I54" s="60" t="str">
        <f>IF(AND(ISNUMBER($G54),ISNUMBER($H54)),$H54-$G54+1,"")</f>
        <v/>
      </c>
      <c r="J54" s="48" t="str">
        <f>IF($E54="","",ML_RESP)</f>
        <v/>
      </c>
      <c r="K54" s="47" t="str">
        <f>IF($E54="","",IFERROR(VLOOKUP($B54,'Plan Cultivos'!$A$5:$T$204,20,FALSE)&amp;"",ML_FICHA&amp;""))</f>
        <v/>
      </c>
      <c r="L54" s="47" t="n"/>
      <c r="M54" s="48" t="n"/>
      <c r="N54" s="63" t="n"/>
      <c r="O54" s="68" t="str">
        <f>IF(ISNUMBER($G54),IF(AND($G54&lt;DATE(ML_ANO,2,1),IF(ISNUMBER($H54),$H54,$G54)&gt;=DATE(ML_ANO,1,1)),1,""),"")</f>
        <v/>
      </c>
      <c r="P54" s="68" t="str">
        <f>IF(ISNUMBER($G54),IF(AND($G54&lt;DATE(ML_ANO,3,1),IF(ISNUMBER($H54),$H54,$G54)&gt;=DATE(ML_ANO,2,1)),1,""),"")</f>
        <v/>
      </c>
      <c r="Q54" s="68" t="str">
        <f>IF(ISNUMBER($G54),IF(AND($G54&lt;DATE(ML_ANO,4,1),IF(ISNUMBER($H54),$H54,$G54)&gt;=DATE(ML_ANO,3,1)),1,""),"")</f>
        <v/>
      </c>
      <c r="R54" s="68" t="str">
        <f>IF(ISNUMBER($G54),IF(AND($G54&lt;DATE(ML_ANO,5,1),IF(ISNUMBER($H54),$H54,$G54)&gt;=DATE(ML_ANO,4,1)),1,""),"")</f>
        <v/>
      </c>
      <c r="S54" s="68" t="str">
        <f>IF(ISNUMBER($G54),IF(AND($G54&lt;DATE(ML_ANO,6,1),IF(ISNUMBER($H54),$H54,$G54)&gt;=DATE(ML_ANO,5,1)),1,""),"")</f>
        <v/>
      </c>
      <c r="T54" s="68" t="str">
        <f>IF(ISNUMBER($G54),IF(AND($G54&lt;DATE(ML_ANO,7,1),IF(ISNUMBER($H54),$H54,$G54)&gt;=DATE(ML_ANO,6,1)),1,""),"")</f>
        <v/>
      </c>
      <c r="U54" s="68" t="str">
        <f>IF(ISNUMBER($G54),IF(AND($G54&lt;DATE(ML_ANO,8,1),IF(ISNUMBER($H54),$H54,$G54)&gt;=DATE(ML_ANO,7,1)),1,""),"")</f>
        <v/>
      </c>
      <c r="V54" s="68" t="str">
        <f>IF(ISNUMBER($G54),IF(AND($G54&lt;DATE(ML_ANO,9,1),IF(ISNUMBER($H54),$H54,$G54)&gt;=DATE(ML_ANO,8,1)),1,""),"")</f>
        <v/>
      </c>
      <c r="W54" s="68" t="str">
        <f>IF(ISNUMBER($G54),IF(AND($G54&lt;DATE(ML_ANO,10,1),IF(ISNUMBER($H54),$H54,$G54)&gt;=DATE(ML_ANO,9,1)),1,""),"")</f>
        <v/>
      </c>
      <c r="X54" s="68" t="str">
        <f>IF(ISNUMBER($G54),IF(AND($G54&lt;DATE(ML_ANO,11,1),IF(ISNUMBER($H54),$H54,$G54)&gt;=DATE(ML_ANO,10,1)),1,""),"")</f>
        <v/>
      </c>
      <c r="Y54" s="68" t="str">
        <f>IF(ISNUMBER($G54),IF(AND($G54&lt;DATE(ML_ANO,12,1),IF(ISNUMBER($H54),$H54,$G54)&gt;=DATE(ML_ANO,11,1)),1,""),"")</f>
        <v/>
      </c>
      <c r="Z54" s="68" t="str">
        <f>IF(ISNUMBER($G54),IF(AND($G54&lt;DATE(ML_ANO,13,1),IF(ISNUMBER($H54),$H54,$G54)&gt;=DATE(ML_ANO,12,1)),1,""),"")</f>
        <v/>
      </c>
    </row>
    <row r="55">
      <c r="A55" s="42" t="inlineStr">
        <is>
          <t>A-051</t>
        </is>
      </c>
      <c r="B55" s="43" t="str">
        <f>IF($E55="","",IF(COUNTIF('Plan Cultivos'!$D$5:$D$204,"?*")=1,INDEX('Plan Cultivos'!$A$5:$A$204,MATCH("?*",'Plan Cultivos'!$D$5:$D$204,0)),""))</f>
        <v/>
      </c>
      <c r="C55" s="41" t="str">
        <f>IF($E55="","",ML_N)</f>
        <v/>
      </c>
      <c r="D55" s="43" t="str">
        <f>IF($B55="","",IFERROR(VLOOKUP($B55,'Plan Cultivos'!$A$5:$D$204,4,FALSE)&amp;"",""))</f>
        <v/>
      </c>
      <c r="E55" s="45" t="n"/>
      <c r="F55" s="43" t="n"/>
      <c r="G55" s="52" t="n"/>
      <c r="H55" s="52" t="n"/>
      <c r="I55" s="53" t="str">
        <f>IF(AND(ISNUMBER($G55),ISNUMBER($H55)),$H55-$G55+1,"")</f>
        <v/>
      </c>
      <c r="J55" s="43" t="str">
        <f>IF($E55="","",ML_RESP)</f>
        <v/>
      </c>
      <c r="K55" s="45" t="str">
        <f>IF($E55="","",IFERROR(VLOOKUP($B55,'Plan Cultivos'!$A$5:$T$204,20,FALSE)&amp;"",ML_FICHA&amp;""))</f>
        <v/>
      </c>
      <c r="L55" s="45" t="n"/>
      <c r="M55" s="43" t="n"/>
      <c r="N55" s="56" t="n"/>
      <c r="O55" s="67" t="str">
        <f>IF(ISNUMBER($G55),IF(AND($G55&lt;DATE(ML_ANO,2,1),IF(ISNUMBER($H55),$H55,$G55)&gt;=DATE(ML_ANO,1,1)),1,""),"")</f>
        <v/>
      </c>
      <c r="P55" s="67" t="str">
        <f>IF(ISNUMBER($G55),IF(AND($G55&lt;DATE(ML_ANO,3,1),IF(ISNUMBER($H55),$H55,$G55)&gt;=DATE(ML_ANO,2,1)),1,""),"")</f>
        <v/>
      </c>
      <c r="Q55" s="67" t="str">
        <f>IF(ISNUMBER($G55),IF(AND($G55&lt;DATE(ML_ANO,4,1),IF(ISNUMBER($H55),$H55,$G55)&gt;=DATE(ML_ANO,3,1)),1,""),"")</f>
        <v/>
      </c>
      <c r="R55" s="67" t="str">
        <f>IF(ISNUMBER($G55),IF(AND($G55&lt;DATE(ML_ANO,5,1),IF(ISNUMBER($H55),$H55,$G55)&gt;=DATE(ML_ANO,4,1)),1,""),"")</f>
        <v/>
      </c>
      <c r="S55" s="67" t="str">
        <f>IF(ISNUMBER($G55),IF(AND($G55&lt;DATE(ML_ANO,6,1),IF(ISNUMBER($H55),$H55,$G55)&gt;=DATE(ML_ANO,5,1)),1,""),"")</f>
        <v/>
      </c>
      <c r="T55" s="67" t="str">
        <f>IF(ISNUMBER($G55),IF(AND($G55&lt;DATE(ML_ANO,7,1),IF(ISNUMBER($H55),$H55,$G55)&gt;=DATE(ML_ANO,6,1)),1,""),"")</f>
        <v/>
      </c>
      <c r="U55" s="67" t="str">
        <f>IF(ISNUMBER($G55),IF(AND($G55&lt;DATE(ML_ANO,8,1),IF(ISNUMBER($H55),$H55,$G55)&gt;=DATE(ML_ANO,7,1)),1,""),"")</f>
        <v/>
      </c>
      <c r="V55" s="67" t="str">
        <f>IF(ISNUMBER($G55),IF(AND($G55&lt;DATE(ML_ANO,9,1),IF(ISNUMBER($H55),$H55,$G55)&gt;=DATE(ML_ANO,8,1)),1,""),"")</f>
        <v/>
      </c>
      <c r="W55" s="67" t="str">
        <f>IF(ISNUMBER($G55),IF(AND($G55&lt;DATE(ML_ANO,10,1),IF(ISNUMBER($H55),$H55,$G55)&gt;=DATE(ML_ANO,9,1)),1,""),"")</f>
        <v/>
      </c>
      <c r="X55" s="67" t="str">
        <f>IF(ISNUMBER($G55),IF(AND($G55&lt;DATE(ML_ANO,11,1),IF(ISNUMBER($H55),$H55,$G55)&gt;=DATE(ML_ANO,10,1)),1,""),"")</f>
        <v/>
      </c>
      <c r="Y55" s="67" t="str">
        <f>IF(ISNUMBER($G55),IF(AND($G55&lt;DATE(ML_ANO,12,1),IF(ISNUMBER($H55),$H55,$G55)&gt;=DATE(ML_ANO,11,1)),1,""),"")</f>
        <v/>
      </c>
      <c r="Z55" s="67" t="str">
        <f>IF(ISNUMBER($G55),IF(AND($G55&lt;DATE(ML_ANO,13,1),IF(ISNUMBER($H55),$H55,$G55)&gt;=DATE(ML_ANO,12,1)),1,""),"")</f>
        <v/>
      </c>
    </row>
    <row r="56">
      <c r="A56" s="57" t="inlineStr">
        <is>
          <t>A-052</t>
        </is>
      </c>
      <c r="B56" s="48" t="str">
        <f>IF($E56="","",IF(COUNTIF('Plan Cultivos'!$D$5:$D$204,"?*")=1,INDEX('Plan Cultivos'!$A$5:$A$204,MATCH("?*",'Plan Cultivos'!$D$5:$D$204,0)),""))</f>
        <v/>
      </c>
      <c r="C56" s="58" t="str">
        <f>IF($E56="","",ML_N)</f>
        <v/>
      </c>
      <c r="D56" s="48" t="str">
        <f>IF($B56="","",IFERROR(VLOOKUP($B56,'Plan Cultivos'!$A$5:$D$204,4,FALSE)&amp;"",""))</f>
        <v/>
      </c>
      <c r="E56" s="47" t="n"/>
      <c r="F56" s="48" t="n"/>
      <c r="G56" s="59" t="n"/>
      <c r="H56" s="59" t="n"/>
      <c r="I56" s="60" t="str">
        <f>IF(AND(ISNUMBER($G56),ISNUMBER($H56)),$H56-$G56+1,"")</f>
        <v/>
      </c>
      <c r="J56" s="48" t="str">
        <f>IF($E56="","",ML_RESP)</f>
        <v/>
      </c>
      <c r="K56" s="47" t="str">
        <f>IF($E56="","",IFERROR(VLOOKUP($B56,'Plan Cultivos'!$A$5:$T$204,20,FALSE)&amp;"",ML_FICHA&amp;""))</f>
        <v/>
      </c>
      <c r="L56" s="47" t="n"/>
      <c r="M56" s="48" t="n"/>
      <c r="N56" s="63" t="n"/>
      <c r="O56" s="68" t="str">
        <f>IF(ISNUMBER($G56),IF(AND($G56&lt;DATE(ML_ANO,2,1),IF(ISNUMBER($H56),$H56,$G56)&gt;=DATE(ML_ANO,1,1)),1,""),"")</f>
        <v/>
      </c>
      <c r="P56" s="68" t="str">
        <f>IF(ISNUMBER($G56),IF(AND($G56&lt;DATE(ML_ANO,3,1),IF(ISNUMBER($H56),$H56,$G56)&gt;=DATE(ML_ANO,2,1)),1,""),"")</f>
        <v/>
      </c>
      <c r="Q56" s="68" t="str">
        <f>IF(ISNUMBER($G56),IF(AND($G56&lt;DATE(ML_ANO,4,1),IF(ISNUMBER($H56),$H56,$G56)&gt;=DATE(ML_ANO,3,1)),1,""),"")</f>
        <v/>
      </c>
      <c r="R56" s="68" t="str">
        <f>IF(ISNUMBER($G56),IF(AND($G56&lt;DATE(ML_ANO,5,1),IF(ISNUMBER($H56),$H56,$G56)&gt;=DATE(ML_ANO,4,1)),1,""),"")</f>
        <v/>
      </c>
      <c r="S56" s="68" t="str">
        <f>IF(ISNUMBER($G56),IF(AND($G56&lt;DATE(ML_ANO,6,1),IF(ISNUMBER($H56),$H56,$G56)&gt;=DATE(ML_ANO,5,1)),1,""),"")</f>
        <v/>
      </c>
      <c r="T56" s="68" t="str">
        <f>IF(ISNUMBER($G56),IF(AND($G56&lt;DATE(ML_ANO,7,1),IF(ISNUMBER($H56),$H56,$G56)&gt;=DATE(ML_ANO,6,1)),1,""),"")</f>
        <v/>
      </c>
      <c r="U56" s="68" t="str">
        <f>IF(ISNUMBER($G56),IF(AND($G56&lt;DATE(ML_ANO,8,1),IF(ISNUMBER($H56),$H56,$G56)&gt;=DATE(ML_ANO,7,1)),1,""),"")</f>
        <v/>
      </c>
      <c r="V56" s="68" t="str">
        <f>IF(ISNUMBER($G56),IF(AND($G56&lt;DATE(ML_ANO,9,1),IF(ISNUMBER($H56),$H56,$G56)&gt;=DATE(ML_ANO,8,1)),1,""),"")</f>
        <v/>
      </c>
      <c r="W56" s="68" t="str">
        <f>IF(ISNUMBER($G56),IF(AND($G56&lt;DATE(ML_ANO,10,1),IF(ISNUMBER($H56),$H56,$G56)&gt;=DATE(ML_ANO,9,1)),1,""),"")</f>
        <v/>
      </c>
      <c r="X56" s="68" t="str">
        <f>IF(ISNUMBER($G56),IF(AND($G56&lt;DATE(ML_ANO,11,1),IF(ISNUMBER($H56),$H56,$G56)&gt;=DATE(ML_ANO,10,1)),1,""),"")</f>
        <v/>
      </c>
      <c r="Y56" s="68" t="str">
        <f>IF(ISNUMBER($G56),IF(AND($G56&lt;DATE(ML_ANO,12,1),IF(ISNUMBER($H56),$H56,$G56)&gt;=DATE(ML_ANO,11,1)),1,""),"")</f>
        <v/>
      </c>
      <c r="Z56" s="68" t="str">
        <f>IF(ISNUMBER($G56),IF(AND($G56&lt;DATE(ML_ANO,13,1),IF(ISNUMBER($H56),$H56,$G56)&gt;=DATE(ML_ANO,12,1)),1,""),"")</f>
        <v/>
      </c>
    </row>
    <row r="57">
      <c r="A57" s="42" t="inlineStr">
        <is>
          <t>A-053</t>
        </is>
      </c>
      <c r="B57" s="43" t="str">
        <f>IF($E57="","",IF(COUNTIF('Plan Cultivos'!$D$5:$D$204,"?*")=1,INDEX('Plan Cultivos'!$A$5:$A$204,MATCH("?*",'Plan Cultivos'!$D$5:$D$204,0)),""))</f>
        <v/>
      </c>
      <c r="C57" s="41" t="str">
        <f>IF($E57="","",ML_N)</f>
        <v/>
      </c>
      <c r="D57" s="43" t="str">
        <f>IF($B57="","",IFERROR(VLOOKUP($B57,'Plan Cultivos'!$A$5:$D$204,4,FALSE)&amp;"",""))</f>
        <v/>
      </c>
      <c r="E57" s="45" t="n"/>
      <c r="F57" s="43" t="n"/>
      <c r="G57" s="52" t="n"/>
      <c r="H57" s="52" t="n"/>
      <c r="I57" s="53" t="str">
        <f>IF(AND(ISNUMBER($G57),ISNUMBER($H57)),$H57-$G57+1,"")</f>
        <v/>
      </c>
      <c r="J57" s="43" t="str">
        <f>IF($E57="","",ML_RESP)</f>
        <v/>
      </c>
      <c r="K57" s="45" t="str">
        <f>IF($E57="","",IFERROR(VLOOKUP($B57,'Plan Cultivos'!$A$5:$T$204,20,FALSE)&amp;"",ML_FICHA&amp;""))</f>
        <v/>
      </c>
      <c r="L57" s="45" t="n"/>
      <c r="M57" s="43" t="n"/>
      <c r="N57" s="56" t="n"/>
      <c r="O57" s="67" t="str">
        <f>IF(ISNUMBER($G57),IF(AND($G57&lt;DATE(ML_ANO,2,1),IF(ISNUMBER($H57),$H57,$G57)&gt;=DATE(ML_ANO,1,1)),1,""),"")</f>
        <v/>
      </c>
      <c r="P57" s="67" t="str">
        <f>IF(ISNUMBER($G57),IF(AND($G57&lt;DATE(ML_ANO,3,1),IF(ISNUMBER($H57),$H57,$G57)&gt;=DATE(ML_ANO,2,1)),1,""),"")</f>
        <v/>
      </c>
      <c r="Q57" s="67" t="str">
        <f>IF(ISNUMBER($G57),IF(AND($G57&lt;DATE(ML_ANO,4,1),IF(ISNUMBER($H57),$H57,$G57)&gt;=DATE(ML_ANO,3,1)),1,""),"")</f>
        <v/>
      </c>
      <c r="R57" s="67" t="str">
        <f>IF(ISNUMBER($G57),IF(AND($G57&lt;DATE(ML_ANO,5,1),IF(ISNUMBER($H57),$H57,$G57)&gt;=DATE(ML_ANO,4,1)),1,""),"")</f>
        <v/>
      </c>
      <c r="S57" s="67" t="str">
        <f>IF(ISNUMBER($G57),IF(AND($G57&lt;DATE(ML_ANO,6,1),IF(ISNUMBER($H57),$H57,$G57)&gt;=DATE(ML_ANO,5,1)),1,""),"")</f>
        <v/>
      </c>
      <c r="T57" s="67" t="str">
        <f>IF(ISNUMBER($G57),IF(AND($G57&lt;DATE(ML_ANO,7,1),IF(ISNUMBER($H57),$H57,$G57)&gt;=DATE(ML_ANO,6,1)),1,""),"")</f>
        <v/>
      </c>
      <c r="U57" s="67" t="str">
        <f>IF(ISNUMBER($G57),IF(AND($G57&lt;DATE(ML_ANO,8,1),IF(ISNUMBER($H57),$H57,$G57)&gt;=DATE(ML_ANO,7,1)),1,""),"")</f>
        <v/>
      </c>
      <c r="V57" s="67" t="str">
        <f>IF(ISNUMBER($G57),IF(AND($G57&lt;DATE(ML_ANO,9,1),IF(ISNUMBER($H57),$H57,$G57)&gt;=DATE(ML_ANO,8,1)),1,""),"")</f>
        <v/>
      </c>
      <c r="W57" s="67" t="str">
        <f>IF(ISNUMBER($G57),IF(AND($G57&lt;DATE(ML_ANO,10,1),IF(ISNUMBER($H57),$H57,$G57)&gt;=DATE(ML_ANO,9,1)),1,""),"")</f>
        <v/>
      </c>
      <c r="X57" s="67" t="str">
        <f>IF(ISNUMBER($G57),IF(AND($G57&lt;DATE(ML_ANO,11,1),IF(ISNUMBER($H57),$H57,$G57)&gt;=DATE(ML_ANO,10,1)),1,""),"")</f>
        <v/>
      </c>
      <c r="Y57" s="67" t="str">
        <f>IF(ISNUMBER($G57),IF(AND($G57&lt;DATE(ML_ANO,12,1),IF(ISNUMBER($H57),$H57,$G57)&gt;=DATE(ML_ANO,11,1)),1,""),"")</f>
        <v/>
      </c>
      <c r="Z57" s="67" t="str">
        <f>IF(ISNUMBER($G57),IF(AND($G57&lt;DATE(ML_ANO,13,1),IF(ISNUMBER($H57),$H57,$G57)&gt;=DATE(ML_ANO,12,1)),1,""),"")</f>
        <v/>
      </c>
    </row>
    <row r="58">
      <c r="A58" s="57" t="inlineStr">
        <is>
          <t>A-054</t>
        </is>
      </c>
      <c r="B58" s="48" t="str">
        <f>IF($E58="","",IF(COUNTIF('Plan Cultivos'!$D$5:$D$204,"?*")=1,INDEX('Plan Cultivos'!$A$5:$A$204,MATCH("?*",'Plan Cultivos'!$D$5:$D$204,0)),""))</f>
        <v/>
      </c>
      <c r="C58" s="58" t="str">
        <f>IF($E58="","",ML_N)</f>
        <v/>
      </c>
      <c r="D58" s="48" t="str">
        <f>IF($B58="","",IFERROR(VLOOKUP($B58,'Plan Cultivos'!$A$5:$D$204,4,FALSE)&amp;"",""))</f>
        <v/>
      </c>
      <c r="E58" s="47" t="n"/>
      <c r="F58" s="48" t="n"/>
      <c r="G58" s="59" t="n"/>
      <c r="H58" s="59" t="n"/>
      <c r="I58" s="60" t="str">
        <f>IF(AND(ISNUMBER($G58),ISNUMBER($H58)),$H58-$G58+1,"")</f>
        <v/>
      </c>
      <c r="J58" s="48" t="str">
        <f>IF($E58="","",ML_RESP)</f>
        <v/>
      </c>
      <c r="K58" s="47" t="str">
        <f>IF($E58="","",IFERROR(VLOOKUP($B58,'Plan Cultivos'!$A$5:$T$204,20,FALSE)&amp;"",ML_FICHA&amp;""))</f>
        <v/>
      </c>
      <c r="L58" s="47" t="n"/>
      <c r="M58" s="48" t="n"/>
      <c r="N58" s="63" t="n"/>
      <c r="O58" s="68" t="str">
        <f>IF(ISNUMBER($G58),IF(AND($G58&lt;DATE(ML_ANO,2,1),IF(ISNUMBER($H58),$H58,$G58)&gt;=DATE(ML_ANO,1,1)),1,""),"")</f>
        <v/>
      </c>
      <c r="P58" s="68" t="str">
        <f>IF(ISNUMBER($G58),IF(AND($G58&lt;DATE(ML_ANO,3,1),IF(ISNUMBER($H58),$H58,$G58)&gt;=DATE(ML_ANO,2,1)),1,""),"")</f>
        <v/>
      </c>
      <c r="Q58" s="68" t="str">
        <f>IF(ISNUMBER($G58),IF(AND($G58&lt;DATE(ML_ANO,4,1),IF(ISNUMBER($H58),$H58,$G58)&gt;=DATE(ML_ANO,3,1)),1,""),"")</f>
        <v/>
      </c>
      <c r="R58" s="68" t="str">
        <f>IF(ISNUMBER($G58),IF(AND($G58&lt;DATE(ML_ANO,5,1),IF(ISNUMBER($H58),$H58,$G58)&gt;=DATE(ML_ANO,4,1)),1,""),"")</f>
        <v/>
      </c>
      <c r="S58" s="68" t="str">
        <f>IF(ISNUMBER($G58),IF(AND($G58&lt;DATE(ML_ANO,6,1),IF(ISNUMBER($H58),$H58,$G58)&gt;=DATE(ML_ANO,5,1)),1,""),"")</f>
        <v/>
      </c>
      <c r="T58" s="68" t="str">
        <f>IF(ISNUMBER($G58),IF(AND($G58&lt;DATE(ML_ANO,7,1),IF(ISNUMBER($H58),$H58,$G58)&gt;=DATE(ML_ANO,6,1)),1,""),"")</f>
        <v/>
      </c>
      <c r="U58" s="68" t="str">
        <f>IF(ISNUMBER($G58),IF(AND($G58&lt;DATE(ML_ANO,8,1),IF(ISNUMBER($H58),$H58,$G58)&gt;=DATE(ML_ANO,7,1)),1,""),"")</f>
        <v/>
      </c>
      <c r="V58" s="68" t="str">
        <f>IF(ISNUMBER($G58),IF(AND($G58&lt;DATE(ML_ANO,9,1),IF(ISNUMBER($H58),$H58,$G58)&gt;=DATE(ML_ANO,8,1)),1,""),"")</f>
        <v/>
      </c>
      <c r="W58" s="68" t="str">
        <f>IF(ISNUMBER($G58),IF(AND($G58&lt;DATE(ML_ANO,10,1),IF(ISNUMBER($H58),$H58,$G58)&gt;=DATE(ML_ANO,9,1)),1,""),"")</f>
        <v/>
      </c>
      <c r="X58" s="68" t="str">
        <f>IF(ISNUMBER($G58),IF(AND($G58&lt;DATE(ML_ANO,11,1),IF(ISNUMBER($H58),$H58,$G58)&gt;=DATE(ML_ANO,10,1)),1,""),"")</f>
        <v/>
      </c>
      <c r="Y58" s="68" t="str">
        <f>IF(ISNUMBER($G58),IF(AND($G58&lt;DATE(ML_ANO,12,1),IF(ISNUMBER($H58),$H58,$G58)&gt;=DATE(ML_ANO,11,1)),1,""),"")</f>
        <v/>
      </c>
      <c r="Z58" s="68" t="str">
        <f>IF(ISNUMBER($G58),IF(AND($G58&lt;DATE(ML_ANO,13,1),IF(ISNUMBER($H58),$H58,$G58)&gt;=DATE(ML_ANO,12,1)),1,""),"")</f>
        <v/>
      </c>
    </row>
    <row r="59">
      <c r="A59" s="42" t="inlineStr">
        <is>
          <t>A-055</t>
        </is>
      </c>
      <c r="B59" s="43" t="str">
        <f>IF($E59="","",IF(COUNTIF('Plan Cultivos'!$D$5:$D$204,"?*")=1,INDEX('Plan Cultivos'!$A$5:$A$204,MATCH("?*",'Plan Cultivos'!$D$5:$D$204,0)),""))</f>
        <v/>
      </c>
      <c r="C59" s="41" t="str">
        <f>IF($E59="","",ML_N)</f>
        <v/>
      </c>
      <c r="D59" s="43" t="str">
        <f>IF($B59="","",IFERROR(VLOOKUP($B59,'Plan Cultivos'!$A$5:$D$204,4,FALSE)&amp;"",""))</f>
        <v/>
      </c>
      <c r="E59" s="45" t="n"/>
      <c r="F59" s="43" t="n"/>
      <c r="G59" s="52" t="n"/>
      <c r="H59" s="52" t="n"/>
      <c r="I59" s="53" t="str">
        <f>IF(AND(ISNUMBER($G59),ISNUMBER($H59)),$H59-$G59+1,"")</f>
        <v/>
      </c>
      <c r="J59" s="43" t="str">
        <f>IF($E59="","",ML_RESP)</f>
        <v/>
      </c>
      <c r="K59" s="45" t="str">
        <f>IF($E59="","",IFERROR(VLOOKUP($B59,'Plan Cultivos'!$A$5:$T$204,20,FALSE)&amp;"",ML_FICHA&amp;""))</f>
        <v/>
      </c>
      <c r="L59" s="45" t="n"/>
      <c r="M59" s="43" t="n"/>
      <c r="N59" s="56" t="n"/>
      <c r="O59" s="67" t="str">
        <f>IF(ISNUMBER($G59),IF(AND($G59&lt;DATE(ML_ANO,2,1),IF(ISNUMBER($H59),$H59,$G59)&gt;=DATE(ML_ANO,1,1)),1,""),"")</f>
        <v/>
      </c>
      <c r="P59" s="67" t="str">
        <f>IF(ISNUMBER($G59),IF(AND($G59&lt;DATE(ML_ANO,3,1),IF(ISNUMBER($H59),$H59,$G59)&gt;=DATE(ML_ANO,2,1)),1,""),"")</f>
        <v/>
      </c>
      <c r="Q59" s="67" t="str">
        <f>IF(ISNUMBER($G59),IF(AND($G59&lt;DATE(ML_ANO,4,1),IF(ISNUMBER($H59),$H59,$G59)&gt;=DATE(ML_ANO,3,1)),1,""),"")</f>
        <v/>
      </c>
      <c r="R59" s="67" t="str">
        <f>IF(ISNUMBER($G59),IF(AND($G59&lt;DATE(ML_ANO,5,1),IF(ISNUMBER($H59),$H59,$G59)&gt;=DATE(ML_ANO,4,1)),1,""),"")</f>
        <v/>
      </c>
      <c r="S59" s="67" t="str">
        <f>IF(ISNUMBER($G59),IF(AND($G59&lt;DATE(ML_ANO,6,1),IF(ISNUMBER($H59),$H59,$G59)&gt;=DATE(ML_ANO,5,1)),1,""),"")</f>
        <v/>
      </c>
      <c r="T59" s="67" t="str">
        <f>IF(ISNUMBER($G59),IF(AND($G59&lt;DATE(ML_ANO,7,1),IF(ISNUMBER($H59),$H59,$G59)&gt;=DATE(ML_ANO,6,1)),1,""),"")</f>
        <v/>
      </c>
      <c r="U59" s="67" t="str">
        <f>IF(ISNUMBER($G59),IF(AND($G59&lt;DATE(ML_ANO,8,1),IF(ISNUMBER($H59),$H59,$G59)&gt;=DATE(ML_ANO,7,1)),1,""),"")</f>
        <v/>
      </c>
      <c r="V59" s="67" t="str">
        <f>IF(ISNUMBER($G59),IF(AND($G59&lt;DATE(ML_ANO,9,1),IF(ISNUMBER($H59),$H59,$G59)&gt;=DATE(ML_ANO,8,1)),1,""),"")</f>
        <v/>
      </c>
      <c r="W59" s="67" t="str">
        <f>IF(ISNUMBER($G59),IF(AND($G59&lt;DATE(ML_ANO,10,1),IF(ISNUMBER($H59),$H59,$G59)&gt;=DATE(ML_ANO,9,1)),1,""),"")</f>
        <v/>
      </c>
      <c r="X59" s="67" t="str">
        <f>IF(ISNUMBER($G59),IF(AND($G59&lt;DATE(ML_ANO,11,1),IF(ISNUMBER($H59),$H59,$G59)&gt;=DATE(ML_ANO,10,1)),1,""),"")</f>
        <v/>
      </c>
      <c r="Y59" s="67" t="str">
        <f>IF(ISNUMBER($G59),IF(AND($G59&lt;DATE(ML_ANO,12,1),IF(ISNUMBER($H59),$H59,$G59)&gt;=DATE(ML_ANO,11,1)),1,""),"")</f>
        <v/>
      </c>
      <c r="Z59" s="67" t="str">
        <f>IF(ISNUMBER($G59),IF(AND($G59&lt;DATE(ML_ANO,13,1),IF(ISNUMBER($H59),$H59,$G59)&gt;=DATE(ML_ANO,12,1)),1,""),"")</f>
        <v/>
      </c>
    </row>
    <row r="60">
      <c r="A60" s="57" t="inlineStr">
        <is>
          <t>A-056</t>
        </is>
      </c>
      <c r="B60" s="48" t="str">
        <f>IF($E60="","",IF(COUNTIF('Plan Cultivos'!$D$5:$D$204,"?*")=1,INDEX('Plan Cultivos'!$A$5:$A$204,MATCH("?*",'Plan Cultivos'!$D$5:$D$204,0)),""))</f>
        <v/>
      </c>
      <c r="C60" s="58" t="str">
        <f>IF($E60="","",ML_N)</f>
        <v/>
      </c>
      <c r="D60" s="48" t="str">
        <f>IF($B60="","",IFERROR(VLOOKUP($B60,'Plan Cultivos'!$A$5:$D$204,4,FALSE)&amp;"",""))</f>
        <v/>
      </c>
      <c r="E60" s="47" t="n"/>
      <c r="F60" s="48" t="n"/>
      <c r="G60" s="59" t="n"/>
      <c r="H60" s="59" t="n"/>
      <c r="I60" s="60" t="str">
        <f>IF(AND(ISNUMBER($G60),ISNUMBER($H60)),$H60-$G60+1,"")</f>
        <v/>
      </c>
      <c r="J60" s="48" t="str">
        <f>IF($E60="","",ML_RESP)</f>
        <v/>
      </c>
      <c r="K60" s="47" t="str">
        <f>IF($E60="","",IFERROR(VLOOKUP($B60,'Plan Cultivos'!$A$5:$T$204,20,FALSE)&amp;"",ML_FICHA&amp;""))</f>
        <v/>
      </c>
      <c r="L60" s="47" t="n"/>
      <c r="M60" s="48" t="n"/>
      <c r="N60" s="63" t="n"/>
      <c r="O60" s="68" t="str">
        <f>IF(ISNUMBER($G60),IF(AND($G60&lt;DATE(ML_ANO,2,1),IF(ISNUMBER($H60),$H60,$G60)&gt;=DATE(ML_ANO,1,1)),1,""),"")</f>
        <v/>
      </c>
      <c r="P60" s="68" t="str">
        <f>IF(ISNUMBER($G60),IF(AND($G60&lt;DATE(ML_ANO,3,1),IF(ISNUMBER($H60),$H60,$G60)&gt;=DATE(ML_ANO,2,1)),1,""),"")</f>
        <v/>
      </c>
      <c r="Q60" s="68" t="str">
        <f>IF(ISNUMBER($G60),IF(AND($G60&lt;DATE(ML_ANO,4,1),IF(ISNUMBER($H60),$H60,$G60)&gt;=DATE(ML_ANO,3,1)),1,""),"")</f>
        <v/>
      </c>
      <c r="R60" s="68" t="str">
        <f>IF(ISNUMBER($G60),IF(AND($G60&lt;DATE(ML_ANO,5,1),IF(ISNUMBER($H60),$H60,$G60)&gt;=DATE(ML_ANO,4,1)),1,""),"")</f>
        <v/>
      </c>
      <c r="S60" s="68" t="str">
        <f>IF(ISNUMBER($G60),IF(AND($G60&lt;DATE(ML_ANO,6,1),IF(ISNUMBER($H60),$H60,$G60)&gt;=DATE(ML_ANO,5,1)),1,""),"")</f>
        <v/>
      </c>
      <c r="T60" s="68" t="str">
        <f>IF(ISNUMBER($G60),IF(AND($G60&lt;DATE(ML_ANO,7,1),IF(ISNUMBER($H60),$H60,$G60)&gt;=DATE(ML_ANO,6,1)),1,""),"")</f>
        <v/>
      </c>
      <c r="U60" s="68" t="str">
        <f>IF(ISNUMBER($G60),IF(AND($G60&lt;DATE(ML_ANO,8,1),IF(ISNUMBER($H60),$H60,$G60)&gt;=DATE(ML_ANO,7,1)),1,""),"")</f>
        <v/>
      </c>
      <c r="V60" s="68" t="str">
        <f>IF(ISNUMBER($G60),IF(AND($G60&lt;DATE(ML_ANO,9,1),IF(ISNUMBER($H60),$H60,$G60)&gt;=DATE(ML_ANO,8,1)),1,""),"")</f>
        <v/>
      </c>
      <c r="W60" s="68" t="str">
        <f>IF(ISNUMBER($G60),IF(AND($G60&lt;DATE(ML_ANO,10,1),IF(ISNUMBER($H60),$H60,$G60)&gt;=DATE(ML_ANO,9,1)),1,""),"")</f>
        <v/>
      </c>
      <c r="X60" s="68" t="str">
        <f>IF(ISNUMBER($G60),IF(AND($G60&lt;DATE(ML_ANO,11,1),IF(ISNUMBER($H60),$H60,$G60)&gt;=DATE(ML_ANO,10,1)),1,""),"")</f>
        <v/>
      </c>
      <c r="Y60" s="68" t="str">
        <f>IF(ISNUMBER($G60),IF(AND($G60&lt;DATE(ML_ANO,12,1),IF(ISNUMBER($H60),$H60,$G60)&gt;=DATE(ML_ANO,11,1)),1,""),"")</f>
        <v/>
      </c>
      <c r="Z60" s="68" t="str">
        <f>IF(ISNUMBER($G60),IF(AND($G60&lt;DATE(ML_ANO,13,1),IF(ISNUMBER($H60),$H60,$G60)&gt;=DATE(ML_ANO,12,1)),1,""),"")</f>
        <v/>
      </c>
    </row>
    <row r="61">
      <c r="A61" s="42" t="inlineStr">
        <is>
          <t>A-057</t>
        </is>
      </c>
      <c r="B61" s="43" t="str">
        <f>IF($E61="","",IF(COUNTIF('Plan Cultivos'!$D$5:$D$204,"?*")=1,INDEX('Plan Cultivos'!$A$5:$A$204,MATCH("?*",'Plan Cultivos'!$D$5:$D$204,0)),""))</f>
        <v/>
      </c>
      <c r="C61" s="41" t="str">
        <f>IF($E61="","",ML_N)</f>
        <v/>
      </c>
      <c r="D61" s="43" t="str">
        <f>IF($B61="","",IFERROR(VLOOKUP($B61,'Plan Cultivos'!$A$5:$D$204,4,FALSE)&amp;"",""))</f>
        <v/>
      </c>
      <c r="E61" s="45" t="n"/>
      <c r="F61" s="43" t="n"/>
      <c r="G61" s="52" t="n"/>
      <c r="H61" s="52" t="n"/>
      <c r="I61" s="53" t="str">
        <f>IF(AND(ISNUMBER($G61),ISNUMBER($H61)),$H61-$G61+1,"")</f>
        <v/>
      </c>
      <c r="J61" s="43" t="str">
        <f>IF($E61="","",ML_RESP)</f>
        <v/>
      </c>
      <c r="K61" s="45" t="str">
        <f>IF($E61="","",IFERROR(VLOOKUP($B61,'Plan Cultivos'!$A$5:$T$204,20,FALSE)&amp;"",ML_FICHA&amp;""))</f>
        <v/>
      </c>
      <c r="L61" s="45" t="n"/>
      <c r="M61" s="43" t="n"/>
      <c r="N61" s="56" t="n"/>
      <c r="O61" s="67" t="str">
        <f>IF(ISNUMBER($G61),IF(AND($G61&lt;DATE(ML_ANO,2,1),IF(ISNUMBER($H61),$H61,$G61)&gt;=DATE(ML_ANO,1,1)),1,""),"")</f>
        <v/>
      </c>
      <c r="P61" s="67" t="str">
        <f>IF(ISNUMBER($G61),IF(AND($G61&lt;DATE(ML_ANO,3,1),IF(ISNUMBER($H61),$H61,$G61)&gt;=DATE(ML_ANO,2,1)),1,""),"")</f>
        <v/>
      </c>
      <c r="Q61" s="67" t="str">
        <f>IF(ISNUMBER($G61),IF(AND($G61&lt;DATE(ML_ANO,4,1),IF(ISNUMBER($H61),$H61,$G61)&gt;=DATE(ML_ANO,3,1)),1,""),"")</f>
        <v/>
      </c>
      <c r="R61" s="67" t="str">
        <f>IF(ISNUMBER($G61),IF(AND($G61&lt;DATE(ML_ANO,5,1),IF(ISNUMBER($H61),$H61,$G61)&gt;=DATE(ML_ANO,4,1)),1,""),"")</f>
        <v/>
      </c>
      <c r="S61" s="67" t="str">
        <f>IF(ISNUMBER($G61),IF(AND($G61&lt;DATE(ML_ANO,6,1),IF(ISNUMBER($H61),$H61,$G61)&gt;=DATE(ML_ANO,5,1)),1,""),"")</f>
        <v/>
      </c>
      <c r="T61" s="67" t="str">
        <f>IF(ISNUMBER($G61),IF(AND($G61&lt;DATE(ML_ANO,7,1),IF(ISNUMBER($H61),$H61,$G61)&gt;=DATE(ML_ANO,6,1)),1,""),"")</f>
        <v/>
      </c>
      <c r="U61" s="67" t="str">
        <f>IF(ISNUMBER($G61),IF(AND($G61&lt;DATE(ML_ANO,8,1),IF(ISNUMBER($H61),$H61,$G61)&gt;=DATE(ML_ANO,7,1)),1,""),"")</f>
        <v/>
      </c>
      <c r="V61" s="67" t="str">
        <f>IF(ISNUMBER($G61),IF(AND($G61&lt;DATE(ML_ANO,9,1),IF(ISNUMBER($H61),$H61,$G61)&gt;=DATE(ML_ANO,8,1)),1,""),"")</f>
        <v/>
      </c>
      <c r="W61" s="67" t="str">
        <f>IF(ISNUMBER($G61),IF(AND($G61&lt;DATE(ML_ANO,10,1),IF(ISNUMBER($H61),$H61,$G61)&gt;=DATE(ML_ANO,9,1)),1,""),"")</f>
        <v/>
      </c>
      <c r="X61" s="67" t="str">
        <f>IF(ISNUMBER($G61),IF(AND($G61&lt;DATE(ML_ANO,11,1),IF(ISNUMBER($H61),$H61,$G61)&gt;=DATE(ML_ANO,10,1)),1,""),"")</f>
        <v/>
      </c>
      <c r="Y61" s="67" t="str">
        <f>IF(ISNUMBER($G61),IF(AND($G61&lt;DATE(ML_ANO,12,1),IF(ISNUMBER($H61),$H61,$G61)&gt;=DATE(ML_ANO,11,1)),1,""),"")</f>
        <v/>
      </c>
      <c r="Z61" s="67" t="str">
        <f>IF(ISNUMBER($G61),IF(AND($G61&lt;DATE(ML_ANO,13,1),IF(ISNUMBER($H61),$H61,$G61)&gt;=DATE(ML_ANO,12,1)),1,""),"")</f>
        <v/>
      </c>
    </row>
    <row r="62">
      <c r="A62" s="57" t="inlineStr">
        <is>
          <t>A-058</t>
        </is>
      </c>
      <c r="B62" s="48" t="str">
        <f>IF($E62="","",IF(COUNTIF('Plan Cultivos'!$D$5:$D$204,"?*")=1,INDEX('Plan Cultivos'!$A$5:$A$204,MATCH("?*",'Plan Cultivos'!$D$5:$D$204,0)),""))</f>
        <v/>
      </c>
      <c r="C62" s="58" t="str">
        <f>IF($E62="","",ML_N)</f>
        <v/>
      </c>
      <c r="D62" s="48" t="str">
        <f>IF($B62="","",IFERROR(VLOOKUP($B62,'Plan Cultivos'!$A$5:$D$204,4,FALSE)&amp;"",""))</f>
        <v/>
      </c>
      <c r="E62" s="47" t="n"/>
      <c r="F62" s="48" t="n"/>
      <c r="G62" s="59" t="n"/>
      <c r="H62" s="59" t="n"/>
      <c r="I62" s="60" t="str">
        <f>IF(AND(ISNUMBER($G62),ISNUMBER($H62)),$H62-$G62+1,"")</f>
        <v/>
      </c>
      <c r="J62" s="48" t="str">
        <f>IF($E62="","",ML_RESP)</f>
        <v/>
      </c>
      <c r="K62" s="47" t="str">
        <f>IF($E62="","",IFERROR(VLOOKUP($B62,'Plan Cultivos'!$A$5:$T$204,20,FALSE)&amp;"",ML_FICHA&amp;""))</f>
        <v/>
      </c>
      <c r="L62" s="47" t="n"/>
      <c r="M62" s="48" t="n"/>
      <c r="N62" s="63" t="n"/>
      <c r="O62" s="68" t="str">
        <f>IF(ISNUMBER($G62),IF(AND($G62&lt;DATE(ML_ANO,2,1),IF(ISNUMBER($H62),$H62,$G62)&gt;=DATE(ML_ANO,1,1)),1,""),"")</f>
        <v/>
      </c>
      <c r="P62" s="68" t="str">
        <f>IF(ISNUMBER($G62),IF(AND($G62&lt;DATE(ML_ANO,3,1),IF(ISNUMBER($H62),$H62,$G62)&gt;=DATE(ML_ANO,2,1)),1,""),"")</f>
        <v/>
      </c>
      <c r="Q62" s="68" t="str">
        <f>IF(ISNUMBER($G62),IF(AND($G62&lt;DATE(ML_ANO,4,1),IF(ISNUMBER($H62),$H62,$G62)&gt;=DATE(ML_ANO,3,1)),1,""),"")</f>
        <v/>
      </c>
      <c r="R62" s="68" t="str">
        <f>IF(ISNUMBER($G62),IF(AND($G62&lt;DATE(ML_ANO,5,1),IF(ISNUMBER($H62),$H62,$G62)&gt;=DATE(ML_ANO,4,1)),1,""),"")</f>
        <v/>
      </c>
      <c r="S62" s="68" t="str">
        <f>IF(ISNUMBER($G62),IF(AND($G62&lt;DATE(ML_ANO,6,1),IF(ISNUMBER($H62),$H62,$G62)&gt;=DATE(ML_ANO,5,1)),1,""),"")</f>
        <v/>
      </c>
      <c r="T62" s="68" t="str">
        <f>IF(ISNUMBER($G62),IF(AND($G62&lt;DATE(ML_ANO,7,1),IF(ISNUMBER($H62),$H62,$G62)&gt;=DATE(ML_ANO,6,1)),1,""),"")</f>
        <v/>
      </c>
      <c r="U62" s="68" t="str">
        <f>IF(ISNUMBER($G62),IF(AND($G62&lt;DATE(ML_ANO,8,1),IF(ISNUMBER($H62),$H62,$G62)&gt;=DATE(ML_ANO,7,1)),1,""),"")</f>
        <v/>
      </c>
      <c r="V62" s="68" t="str">
        <f>IF(ISNUMBER($G62),IF(AND($G62&lt;DATE(ML_ANO,9,1),IF(ISNUMBER($H62),$H62,$G62)&gt;=DATE(ML_ANO,8,1)),1,""),"")</f>
        <v/>
      </c>
      <c r="W62" s="68" t="str">
        <f>IF(ISNUMBER($G62),IF(AND($G62&lt;DATE(ML_ANO,10,1),IF(ISNUMBER($H62),$H62,$G62)&gt;=DATE(ML_ANO,9,1)),1,""),"")</f>
        <v/>
      </c>
      <c r="X62" s="68" t="str">
        <f>IF(ISNUMBER($G62),IF(AND($G62&lt;DATE(ML_ANO,11,1),IF(ISNUMBER($H62),$H62,$G62)&gt;=DATE(ML_ANO,10,1)),1,""),"")</f>
        <v/>
      </c>
      <c r="Y62" s="68" t="str">
        <f>IF(ISNUMBER($G62),IF(AND($G62&lt;DATE(ML_ANO,12,1),IF(ISNUMBER($H62),$H62,$G62)&gt;=DATE(ML_ANO,11,1)),1,""),"")</f>
        <v/>
      </c>
      <c r="Z62" s="68" t="str">
        <f>IF(ISNUMBER($G62),IF(AND($G62&lt;DATE(ML_ANO,13,1),IF(ISNUMBER($H62),$H62,$G62)&gt;=DATE(ML_ANO,12,1)),1,""),"")</f>
        <v/>
      </c>
    </row>
    <row r="63">
      <c r="A63" s="42" t="inlineStr">
        <is>
          <t>A-059</t>
        </is>
      </c>
      <c r="B63" s="43" t="str">
        <f>IF($E63="","",IF(COUNTIF('Plan Cultivos'!$D$5:$D$204,"?*")=1,INDEX('Plan Cultivos'!$A$5:$A$204,MATCH("?*",'Plan Cultivos'!$D$5:$D$204,0)),""))</f>
        <v/>
      </c>
      <c r="C63" s="41" t="str">
        <f>IF($E63="","",ML_N)</f>
        <v/>
      </c>
      <c r="D63" s="43" t="str">
        <f>IF($B63="","",IFERROR(VLOOKUP($B63,'Plan Cultivos'!$A$5:$D$204,4,FALSE)&amp;"",""))</f>
        <v/>
      </c>
      <c r="E63" s="45" t="n"/>
      <c r="F63" s="43" t="n"/>
      <c r="G63" s="52" t="n"/>
      <c r="H63" s="52" t="n"/>
      <c r="I63" s="53" t="str">
        <f>IF(AND(ISNUMBER($G63),ISNUMBER($H63)),$H63-$G63+1,"")</f>
        <v/>
      </c>
      <c r="J63" s="43" t="str">
        <f>IF($E63="","",ML_RESP)</f>
        <v/>
      </c>
      <c r="K63" s="45" t="str">
        <f>IF($E63="","",IFERROR(VLOOKUP($B63,'Plan Cultivos'!$A$5:$T$204,20,FALSE)&amp;"",ML_FICHA&amp;""))</f>
        <v/>
      </c>
      <c r="L63" s="45" t="n"/>
      <c r="M63" s="43" t="n"/>
      <c r="N63" s="56" t="n"/>
      <c r="O63" s="67" t="str">
        <f>IF(ISNUMBER($G63),IF(AND($G63&lt;DATE(ML_ANO,2,1),IF(ISNUMBER($H63),$H63,$G63)&gt;=DATE(ML_ANO,1,1)),1,""),"")</f>
        <v/>
      </c>
      <c r="P63" s="67" t="str">
        <f>IF(ISNUMBER($G63),IF(AND($G63&lt;DATE(ML_ANO,3,1),IF(ISNUMBER($H63),$H63,$G63)&gt;=DATE(ML_ANO,2,1)),1,""),"")</f>
        <v/>
      </c>
      <c r="Q63" s="67" t="str">
        <f>IF(ISNUMBER($G63),IF(AND($G63&lt;DATE(ML_ANO,4,1),IF(ISNUMBER($H63),$H63,$G63)&gt;=DATE(ML_ANO,3,1)),1,""),"")</f>
        <v/>
      </c>
      <c r="R63" s="67" t="str">
        <f>IF(ISNUMBER($G63),IF(AND($G63&lt;DATE(ML_ANO,5,1),IF(ISNUMBER($H63),$H63,$G63)&gt;=DATE(ML_ANO,4,1)),1,""),"")</f>
        <v/>
      </c>
      <c r="S63" s="67" t="str">
        <f>IF(ISNUMBER($G63),IF(AND($G63&lt;DATE(ML_ANO,6,1),IF(ISNUMBER($H63),$H63,$G63)&gt;=DATE(ML_ANO,5,1)),1,""),"")</f>
        <v/>
      </c>
      <c r="T63" s="67" t="str">
        <f>IF(ISNUMBER($G63),IF(AND($G63&lt;DATE(ML_ANO,7,1),IF(ISNUMBER($H63),$H63,$G63)&gt;=DATE(ML_ANO,6,1)),1,""),"")</f>
        <v/>
      </c>
      <c r="U63" s="67" t="str">
        <f>IF(ISNUMBER($G63),IF(AND($G63&lt;DATE(ML_ANO,8,1),IF(ISNUMBER($H63),$H63,$G63)&gt;=DATE(ML_ANO,7,1)),1,""),"")</f>
        <v/>
      </c>
      <c r="V63" s="67" t="str">
        <f>IF(ISNUMBER($G63),IF(AND($G63&lt;DATE(ML_ANO,9,1),IF(ISNUMBER($H63),$H63,$G63)&gt;=DATE(ML_ANO,8,1)),1,""),"")</f>
        <v/>
      </c>
      <c r="W63" s="67" t="str">
        <f>IF(ISNUMBER($G63),IF(AND($G63&lt;DATE(ML_ANO,10,1),IF(ISNUMBER($H63),$H63,$G63)&gt;=DATE(ML_ANO,9,1)),1,""),"")</f>
        <v/>
      </c>
      <c r="X63" s="67" t="str">
        <f>IF(ISNUMBER($G63),IF(AND($G63&lt;DATE(ML_ANO,11,1),IF(ISNUMBER($H63),$H63,$G63)&gt;=DATE(ML_ANO,10,1)),1,""),"")</f>
        <v/>
      </c>
      <c r="Y63" s="67" t="str">
        <f>IF(ISNUMBER($G63),IF(AND($G63&lt;DATE(ML_ANO,12,1),IF(ISNUMBER($H63),$H63,$G63)&gt;=DATE(ML_ANO,11,1)),1,""),"")</f>
        <v/>
      </c>
      <c r="Z63" s="67" t="str">
        <f>IF(ISNUMBER($G63),IF(AND($G63&lt;DATE(ML_ANO,13,1),IF(ISNUMBER($H63),$H63,$G63)&gt;=DATE(ML_ANO,12,1)),1,""),"")</f>
        <v/>
      </c>
    </row>
    <row r="64">
      <c r="A64" s="57" t="inlineStr">
        <is>
          <t>A-060</t>
        </is>
      </c>
      <c r="B64" s="48" t="str">
        <f>IF($E64="","",IF(COUNTIF('Plan Cultivos'!$D$5:$D$204,"?*")=1,INDEX('Plan Cultivos'!$A$5:$A$204,MATCH("?*",'Plan Cultivos'!$D$5:$D$204,0)),""))</f>
        <v/>
      </c>
      <c r="C64" s="58" t="str">
        <f>IF($E64="","",ML_N)</f>
        <v/>
      </c>
      <c r="D64" s="48" t="str">
        <f>IF($B64="","",IFERROR(VLOOKUP($B64,'Plan Cultivos'!$A$5:$D$204,4,FALSE)&amp;"",""))</f>
        <v/>
      </c>
      <c r="E64" s="47" t="n"/>
      <c r="F64" s="48" t="n"/>
      <c r="G64" s="59" t="n"/>
      <c r="H64" s="59" t="n"/>
      <c r="I64" s="60" t="str">
        <f>IF(AND(ISNUMBER($G64),ISNUMBER($H64)),$H64-$G64+1,"")</f>
        <v/>
      </c>
      <c r="J64" s="48" t="str">
        <f>IF($E64="","",ML_RESP)</f>
        <v/>
      </c>
      <c r="K64" s="47" t="str">
        <f>IF($E64="","",IFERROR(VLOOKUP($B64,'Plan Cultivos'!$A$5:$T$204,20,FALSE)&amp;"",ML_FICHA&amp;""))</f>
        <v/>
      </c>
      <c r="L64" s="47" t="n"/>
      <c r="M64" s="48" t="n"/>
      <c r="N64" s="63" t="n"/>
      <c r="O64" s="68" t="str">
        <f>IF(ISNUMBER($G64),IF(AND($G64&lt;DATE(ML_ANO,2,1),IF(ISNUMBER($H64),$H64,$G64)&gt;=DATE(ML_ANO,1,1)),1,""),"")</f>
        <v/>
      </c>
      <c r="P64" s="68" t="str">
        <f>IF(ISNUMBER($G64),IF(AND($G64&lt;DATE(ML_ANO,3,1),IF(ISNUMBER($H64),$H64,$G64)&gt;=DATE(ML_ANO,2,1)),1,""),"")</f>
        <v/>
      </c>
      <c r="Q64" s="68" t="str">
        <f>IF(ISNUMBER($G64),IF(AND($G64&lt;DATE(ML_ANO,4,1),IF(ISNUMBER($H64),$H64,$G64)&gt;=DATE(ML_ANO,3,1)),1,""),"")</f>
        <v/>
      </c>
      <c r="R64" s="68" t="str">
        <f>IF(ISNUMBER($G64),IF(AND($G64&lt;DATE(ML_ANO,5,1),IF(ISNUMBER($H64),$H64,$G64)&gt;=DATE(ML_ANO,4,1)),1,""),"")</f>
        <v/>
      </c>
      <c r="S64" s="68" t="str">
        <f>IF(ISNUMBER($G64),IF(AND($G64&lt;DATE(ML_ANO,6,1),IF(ISNUMBER($H64),$H64,$G64)&gt;=DATE(ML_ANO,5,1)),1,""),"")</f>
        <v/>
      </c>
      <c r="T64" s="68" t="str">
        <f>IF(ISNUMBER($G64),IF(AND($G64&lt;DATE(ML_ANO,7,1),IF(ISNUMBER($H64),$H64,$G64)&gt;=DATE(ML_ANO,6,1)),1,""),"")</f>
        <v/>
      </c>
      <c r="U64" s="68" t="str">
        <f>IF(ISNUMBER($G64),IF(AND($G64&lt;DATE(ML_ANO,8,1),IF(ISNUMBER($H64),$H64,$G64)&gt;=DATE(ML_ANO,7,1)),1,""),"")</f>
        <v/>
      </c>
      <c r="V64" s="68" t="str">
        <f>IF(ISNUMBER($G64),IF(AND($G64&lt;DATE(ML_ANO,9,1),IF(ISNUMBER($H64),$H64,$G64)&gt;=DATE(ML_ANO,8,1)),1,""),"")</f>
        <v/>
      </c>
      <c r="W64" s="68" t="str">
        <f>IF(ISNUMBER($G64),IF(AND($G64&lt;DATE(ML_ANO,10,1),IF(ISNUMBER($H64),$H64,$G64)&gt;=DATE(ML_ANO,9,1)),1,""),"")</f>
        <v/>
      </c>
      <c r="X64" s="68" t="str">
        <f>IF(ISNUMBER($G64),IF(AND($G64&lt;DATE(ML_ANO,11,1),IF(ISNUMBER($H64),$H64,$G64)&gt;=DATE(ML_ANO,10,1)),1,""),"")</f>
        <v/>
      </c>
      <c r="Y64" s="68" t="str">
        <f>IF(ISNUMBER($G64),IF(AND($G64&lt;DATE(ML_ANO,12,1),IF(ISNUMBER($H64),$H64,$G64)&gt;=DATE(ML_ANO,11,1)),1,""),"")</f>
        <v/>
      </c>
      <c r="Z64" s="68" t="str">
        <f>IF(ISNUMBER($G64),IF(AND($G64&lt;DATE(ML_ANO,13,1),IF(ISNUMBER($H64),$H64,$G64)&gt;=DATE(ML_ANO,12,1)),1,""),"")</f>
        <v/>
      </c>
    </row>
    <row r="65">
      <c r="A65" s="42" t="inlineStr">
        <is>
          <t>A-061</t>
        </is>
      </c>
      <c r="B65" s="43" t="str">
        <f>IF($E65="","",IF(COUNTIF('Plan Cultivos'!$D$5:$D$204,"?*")=1,INDEX('Plan Cultivos'!$A$5:$A$204,MATCH("?*",'Plan Cultivos'!$D$5:$D$204,0)),""))</f>
        <v/>
      </c>
      <c r="C65" s="41" t="str">
        <f>IF($E65="","",ML_N)</f>
        <v/>
      </c>
      <c r="D65" s="43" t="str">
        <f>IF($B65="","",IFERROR(VLOOKUP($B65,'Plan Cultivos'!$A$5:$D$204,4,FALSE)&amp;"",""))</f>
        <v/>
      </c>
      <c r="E65" s="45" t="n"/>
      <c r="F65" s="43" t="n"/>
      <c r="G65" s="52" t="n"/>
      <c r="H65" s="52" t="n"/>
      <c r="I65" s="53" t="str">
        <f>IF(AND(ISNUMBER($G65),ISNUMBER($H65)),$H65-$G65+1,"")</f>
        <v/>
      </c>
      <c r="J65" s="43" t="str">
        <f>IF($E65="","",ML_RESP)</f>
        <v/>
      </c>
      <c r="K65" s="45" t="str">
        <f>IF($E65="","",IFERROR(VLOOKUP($B65,'Plan Cultivos'!$A$5:$T$204,20,FALSE)&amp;"",ML_FICHA&amp;""))</f>
        <v/>
      </c>
      <c r="L65" s="45" t="n"/>
      <c r="M65" s="43" t="n"/>
      <c r="N65" s="56" t="n"/>
      <c r="O65" s="67" t="str">
        <f>IF(ISNUMBER($G65),IF(AND($G65&lt;DATE(ML_ANO,2,1),IF(ISNUMBER($H65),$H65,$G65)&gt;=DATE(ML_ANO,1,1)),1,""),"")</f>
        <v/>
      </c>
      <c r="P65" s="67" t="str">
        <f>IF(ISNUMBER($G65),IF(AND($G65&lt;DATE(ML_ANO,3,1),IF(ISNUMBER($H65),$H65,$G65)&gt;=DATE(ML_ANO,2,1)),1,""),"")</f>
        <v/>
      </c>
      <c r="Q65" s="67" t="str">
        <f>IF(ISNUMBER($G65),IF(AND($G65&lt;DATE(ML_ANO,4,1),IF(ISNUMBER($H65),$H65,$G65)&gt;=DATE(ML_ANO,3,1)),1,""),"")</f>
        <v/>
      </c>
      <c r="R65" s="67" t="str">
        <f>IF(ISNUMBER($G65),IF(AND($G65&lt;DATE(ML_ANO,5,1),IF(ISNUMBER($H65),$H65,$G65)&gt;=DATE(ML_ANO,4,1)),1,""),"")</f>
        <v/>
      </c>
      <c r="S65" s="67" t="str">
        <f>IF(ISNUMBER($G65),IF(AND($G65&lt;DATE(ML_ANO,6,1),IF(ISNUMBER($H65),$H65,$G65)&gt;=DATE(ML_ANO,5,1)),1,""),"")</f>
        <v/>
      </c>
      <c r="T65" s="67" t="str">
        <f>IF(ISNUMBER($G65),IF(AND($G65&lt;DATE(ML_ANO,7,1),IF(ISNUMBER($H65),$H65,$G65)&gt;=DATE(ML_ANO,6,1)),1,""),"")</f>
        <v/>
      </c>
      <c r="U65" s="67" t="str">
        <f>IF(ISNUMBER($G65),IF(AND($G65&lt;DATE(ML_ANO,8,1),IF(ISNUMBER($H65),$H65,$G65)&gt;=DATE(ML_ANO,7,1)),1,""),"")</f>
        <v/>
      </c>
      <c r="V65" s="67" t="str">
        <f>IF(ISNUMBER($G65),IF(AND($G65&lt;DATE(ML_ANO,9,1),IF(ISNUMBER($H65),$H65,$G65)&gt;=DATE(ML_ANO,8,1)),1,""),"")</f>
        <v/>
      </c>
      <c r="W65" s="67" t="str">
        <f>IF(ISNUMBER($G65),IF(AND($G65&lt;DATE(ML_ANO,10,1),IF(ISNUMBER($H65),$H65,$G65)&gt;=DATE(ML_ANO,9,1)),1,""),"")</f>
        <v/>
      </c>
      <c r="X65" s="67" t="str">
        <f>IF(ISNUMBER($G65),IF(AND($G65&lt;DATE(ML_ANO,11,1),IF(ISNUMBER($H65),$H65,$G65)&gt;=DATE(ML_ANO,10,1)),1,""),"")</f>
        <v/>
      </c>
      <c r="Y65" s="67" t="str">
        <f>IF(ISNUMBER($G65),IF(AND($G65&lt;DATE(ML_ANO,12,1),IF(ISNUMBER($H65),$H65,$G65)&gt;=DATE(ML_ANO,11,1)),1,""),"")</f>
        <v/>
      </c>
      <c r="Z65" s="67" t="str">
        <f>IF(ISNUMBER($G65),IF(AND($G65&lt;DATE(ML_ANO,13,1),IF(ISNUMBER($H65),$H65,$G65)&gt;=DATE(ML_ANO,12,1)),1,""),"")</f>
        <v/>
      </c>
    </row>
    <row r="66">
      <c r="A66" s="57" t="inlineStr">
        <is>
          <t>A-062</t>
        </is>
      </c>
      <c r="B66" s="48" t="str">
        <f>IF($E66="","",IF(COUNTIF('Plan Cultivos'!$D$5:$D$204,"?*")=1,INDEX('Plan Cultivos'!$A$5:$A$204,MATCH("?*",'Plan Cultivos'!$D$5:$D$204,0)),""))</f>
        <v/>
      </c>
      <c r="C66" s="58" t="str">
        <f>IF($E66="","",ML_N)</f>
        <v/>
      </c>
      <c r="D66" s="48" t="str">
        <f>IF($B66="","",IFERROR(VLOOKUP($B66,'Plan Cultivos'!$A$5:$D$204,4,FALSE)&amp;"",""))</f>
        <v/>
      </c>
      <c r="E66" s="47" t="n"/>
      <c r="F66" s="48" t="n"/>
      <c r="G66" s="59" t="n"/>
      <c r="H66" s="59" t="n"/>
      <c r="I66" s="60" t="str">
        <f>IF(AND(ISNUMBER($G66),ISNUMBER($H66)),$H66-$G66+1,"")</f>
        <v/>
      </c>
      <c r="J66" s="48" t="str">
        <f>IF($E66="","",ML_RESP)</f>
        <v/>
      </c>
      <c r="K66" s="47" t="str">
        <f>IF($E66="","",IFERROR(VLOOKUP($B66,'Plan Cultivos'!$A$5:$T$204,20,FALSE)&amp;"",ML_FICHA&amp;""))</f>
        <v/>
      </c>
      <c r="L66" s="47" t="n"/>
      <c r="M66" s="48" t="n"/>
      <c r="N66" s="63" t="n"/>
      <c r="O66" s="68" t="str">
        <f>IF(ISNUMBER($G66),IF(AND($G66&lt;DATE(ML_ANO,2,1),IF(ISNUMBER($H66),$H66,$G66)&gt;=DATE(ML_ANO,1,1)),1,""),"")</f>
        <v/>
      </c>
      <c r="P66" s="68" t="str">
        <f>IF(ISNUMBER($G66),IF(AND($G66&lt;DATE(ML_ANO,3,1),IF(ISNUMBER($H66),$H66,$G66)&gt;=DATE(ML_ANO,2,1)),1,""),"")</f>
        <v/>
      </c>
      <c r="Q66" s="68" t="str">
        <f>IF(ISNUMBER($G66),IF(AND($G66&lt;DATE(ML_ANO,4,1),IF(ISNUMBER($H66),$H66,$G66)&gt;=DATE(ML_ANO,3,1)),1,""),"")</f>
        <v/>
      </c>
      <c r="R66" s="68" t="str">
        <f>IF(ISNUMBER($G66),IF(AND($G66&lt;DATE(ML_ANO,5,1),IF(ISNUMBER($H66),$H66,$G66)&gt;=DATE(ML_ANO,4,1)),1,""),"")</f>
        <v/>
      </c>
      <c r="S66" s="68" t="str">
        <f>IF(ISNUMBER($G66),IF(AND($G66&lt;DATE(ML_ANO,6,1),IF(ISNUMBER($H66),$H66,$G66)&gt;=DATE(ML_ANO,5,1)),1,""),"")</f>
        <v/>
      </c>
      <c r="T66" s="68" t="str">
        <f>IF(ISNUMBER($G66),IF(AND($G66&lt;DATE(ML_ANO,7,1),IF(ISNUMBER($H66),$H66,$G66)&gt;=DATE(ML_ANO,6,1)),1,""),"")</f>
        <v/>
      </c>
      <c r="U66" s="68" t="str">
        <f>IF(ISNUMBER($G66),IF(AND($G66&lt;DATE(ML_ANO,8,1),IF(ISNUMBER($H66),$H66,$G66)&gt;=DATE(ML_ANO,7,1)),1,""),"")</f>
        <v/>
      </c>
      <c r="V66" s="68" t="str">
        <f>IF(ISNUMBER($G66),IF(AND($G66&lt;DATE(ML_ANO,9,1),IF(ISNUMBER($H66),$H66,$G66)&gt;=DATE(ML_ANO,8,1)),1,""),"")</f>
        <v/>
      </c>
      <c r="W66" s="68" t="str">
        <f>IF(ISNUMBER($G66),IF(AND($G66&lt;DATE(ML_ANO,10,1),IF(ISNUMBER($H66),$H66,$G66)&gt;=DATE(ML_ANO,9,1)),1,""),"")</f>
        <v/>
      </c>
      <c r="X66" s="68" t="str">
        <f>IF(ISNUMBER($G66),IF(AND($G66&lt;DATE(ML_ANO,11,1),IF(ISNUMBER($H66),$H66,$G66)&gt;=DATE(ML_ANO,10,1)),1,""),"")</f>
        <v/>
      </c>
      <c r="Y66" s="68" t="str">
        <f>IF(ISNUMBER($G66),IF(AND($G66&lt;DATE(ML_ANO,12,1),IF(ISNUMBER($H66),$H66,$G66)&gt;=DATE(ML_ANO,11,1)),1,""),"")</f>
        <v/>
      </c>
      <c r="Z66" s="68" t="str">
        <f>IF(ISNUMBER($G66),IF(AND($G66&lt;DATE(ML_ANO,13,1),IF(ISNUMBER($H66),$H66,$G66)&gt;=DATE(ML_ANO,12,1)),1,""),"")</f>
        <v/>
      </c>
    </row>
    <row r="67">
      <c r="A67" s="42" t="inlineStr">
        <is>
          <t>A-063</t>
        </is>
      </c>
      <c r="B67" s="43" t="str">
        <f>IF($E67="","",IF(COUNTIF('Plan Cultivos'!$D$5:$D$204,"?*")=1,INDEX('Plan Cultivos'!$A$5:$A$204,MATCH("?*",'Plan Cultivos'!$D$5:$D$204,0)),""))</f>
        <v/>
      </c>
      <c r="C67" s="41" t="str">
        <f>IF($E67="","",ML_N)</f>
        <v/>
      </c>
      <c r="D67" s="43" t="str">
        <f>IF($B67="","",IFERROR(VLOOKUP($B67,'Plan Cultivos'!$A$5:$D$204,4,FALSE)&amp;"",""))</f>
        <v/>
      </c>
      <c r="E67" s="45" t="n"/>
      <c r="F67" s="43" t="n"/>
      <c r="G67" s="52" t="n"/>
      <c r="H67" s="52" t="n"/>
      <c r="I67" s="53" t="str">
        <f>IF(AND(ISNUMBER($G67),ISNUMBER($H67)),$H67-$G67+1,"")</f>
        <v/>
      </c>
      <c r="J67" s="43" t="str">
        <f>IF($E67="","",ML_RESP)</f>
        <v/>
      </c>
      <c r="K67" s="45" t="str">
        <f>IF($E67="","",IFERROR(VLOOKUP($B67,'Plan Cultivos'!$A$5:$T$204,20,FALSE)&amp;"",ML_FICHA&amp;""))</f>
        <v/>
      </c>
      <c r="L67" s="45" t="n"/>
      <c r="M67" s="43" t="n"/>
      <c r="N67" s="56" t="n"/>
      <c r="O67" s="67" t="str">
        <f>IF(ISNUMBER($G67),IF(AND($G67&lt;DATE(ML_ANO,2,1),IF(ISNUMBER($H67),$H67,$G67)&gt;=DATE(ML_ANO,1,1)),1,""),"")</f>
        <v/>
      </c>
      <c r="P67" s="67" t="str">
        <f>IF(ISNUMBER($G67),IF(AND($G67&lt;DATE(ML_ANO,3,1),IF(ISNUMBER($H67),$H67,$G67)&gt;=DATE(ML_ANO,2,1)),1,""),"")</f>
        <v/>
      </c>
      <c r="Q67" s="67" t="str">
        <f>IF(ISNUMBER($G67),IF(AND($G67&lt;DATE(ML_ANO,4,1),IF(ISNUMBER($H67),$H67,$G67)&gt;=DATE(ML_ANO,3,1)),1,""),"")</f>
        <v/>
      </c>
      <c r="R67" s="67" t="str">
        <f>IF(ISNUMBER($G67),IF(AND($G67&lt;DATE(ML_ANO,5,1),IF(ISNUMBER($H67),$H67,$G67)&gt;=DATE(ML_ANO,4,1)),1,""),"")</f>
        <v/>
      </c>
      <c r="S67" s="67" t="str">
        <f>IF(ISNUMBER($G67),IF(AND($G67&lt;DATE(ML_ANO,6,1),IF(ISNUMBER($H67),$H67,$G67)&gt;=DATE(ML_ANO,5,1)),1,""),"")</f>
        <v/>
      </c>
      <c r="T67" s="67" t="str">
        <f>IF(ISNUMBER($G67),IF(AND($G67&lt;DATE(ML_ANO,7,1),IF(ISNUMBER($H67),$H67,$G67)&gt;=DATE(ML_ANO,6,1)),1,""),"")</f>
        <v/>
      </c>
      <c r="U67" s="67" t="str">
        <f>IF(ISNUMBER($G67),IF(AND($G67&lt;DATE(ML_ANO,8,1),IF(ISNUMBER($H67),$H67,$G67)&gt;=DATE(ML_ANO,7,1)),1,""),"")</f>
        <v/>
      </c>
      <c r="V67" s="67" t="str">
        <f>IF(ISNUMBER($G67),IF(AND($G67&lt;DATE(ML_ANO,9,1),IF(ISNUMBER($H67),$H67,$G67)&gt;=DATE(ML_ANO,8,1)),1,""),"")</f>
        <v/>
      </c>
      <c r="W67" s="67" t="str">
        <f>IF(ISNUMBER($G67),IF(AND($G67&lt;DATE(ML_ANO,10,1),IF(ISNUMBER($H67),$H67,$G67)&gt;=DATE(ML_ANO,9,1)),1,""),"")</f>
        <v/>
      </c>
      <c r="X67" s="67" t="str">
        <f>IF(ISNUMBER($G67),IF(AND($G67&lt;DATE(ML_ANO,11,1),IF(ISNUMBER($H67),$H67,$G67)&gt;=DATE(ML_ANO,10,1)),1,""),"")</f>
        <v/>
      </c>
      <c r="Y67" s="67" t="str">
        <f>IF(ISNUMBER($G67),IF(AND($G67&lt;DATE(ML_ANO,12,1),IF(ISNUMBER($H67),$H67,$G67)&gt;=DATE(ML_ANO,11,1)),1,""),"")</f>
        <v/>
      </c>
      <c r="Z67" s="67" t="str">
        <f>IF(ISNUMBER($G67),IF(AND($G67&lt;DATE(ML_ANO,13,1),IF(ISNUMBER($H67),$H67,$G67)&gt;=DATE(ML_ANO,12,1)),1,""),"")</f>
        <v/>
      </c>
    </row>
    <row r="68">
      <c r="A68" s="57" t="inlineStr">
        <is>
          <t>A-064</t>
        </is>
      </c>
      <c r="B68" s="48" t="str">
        <f>IF($E68="","",IF(COUNTIF('Plan Cultivos'!$D$5:$D$204,"?*")=1,INDEX('Plan Cultivos'!$A$5:$A$204,MATCH("?*",'Plan Cultivos'!$D$5:$D$204,0)),""))</f>
        <v/>
      </c>
      <c r="C68" s="58" t="str">
        <f>IF($E68="","",ML_N)</f>
        <v/>
      </c>
      <c r="D68" s="48" t="str">
        <f>IF($B68="","",IFERROR(VLOOKUP($B68,'Plan Cultivos'!$A$5:$D$204,4,FALSE)&amp;"",""))</f>
        <v/>
      </c>
      <c r="E68" s="47" t="n"/>
      <c r="F68" s="48" t="n"/>
      <c r="G68" s="59" t="n"/>
      <c r="H68" s="59" t="n"/>
      <c r="I68" s="60" t="str">
        <f>IF(AND(ISNUMBER($G68),ISNUMBER($H68)),$H68-$G68+1,"")</f>
        <v/>
      </c>
      <c r="J68" s="48" t="str">
        <f>IF($E68="","",ML_RESP)</f>
        <v/>
      </c>
      <c r="K68" s="47" t="str">
        <f>IF($E68="","",IFERROR(VLOOKUP($B68,'Plan Cultivos'!$A$5:$T$204,20,FALSE)&amp;"",ML_FICHA&amp;""))</f>
        <v/>
      </c>
      <c r="L68" s="47" t="n"/>
      <c r="M68" s="48" t="n"/>
      <c r="N68" s="63" t="n"/>
      <c r="O68" s="68" t="str">
        <f>IF(ISNUMBER($G68),IF(AND($G68&lt;DATE(ML_ANO,2,1),IF(ISNUMBER($H68),$H68,$G68)&gt;=DATE(ML_ANO,1,1)),1,""),"")</f>
        <v/>
      </c>
      <c r="P68" s="68" t="str">
        <f>IF(ISNUMBER($G68),IF(AND($G68&lt;DATE(ML_ANO,3,1),IF(ISNUMBER($H68),$H68,$G68)&gt;=DATE(ML_ANO,2,1)),1,""),"")</f>
        <v/>
      </c>
      <c r="Q68" s="68" t="str">
        <f>IF(ISNUMBER($G68),IF(AND($G68&lt;DATE(ML_ANO,4,1),IF(ISNUMBER($H68),$H68,$G68)&gt;=DATE(ML_ANO,3,1)),1,""),"")</f>
        <v/>
      </c>
      <c r="R68" s="68" t="str">
        <f>IF(ISNUMBER($G68),IF(AND($G68&lt;DATE(ML_ANO,5,1),IF(ISNUMBER($H68),$H68,$G68)&gt;=DATE(ML_ANO,4,1)),1,""),"")</f>
        <v/>
      </c>
      <c r="S68" s="68" t="str">
        <f>IF(ISNUMBER($G68),IF(AND($G68&lt;DATE(ML_ANO,6,1),IF(ISNUMBER($H68),$H68,$G68)&gt;=DATE(ML_ANO,5,1)),1,""),"")</f>
        <v/>
      </c>
      <c r="T68" s="68" t="str">
        <f>IF(ISNUMBER($G68),IF(AND($G68&lt;DATE(ML_ANO,7,1),IF(ISNUMBER($H68),$H68,$G68)&gt;=DATE(ML_ANO,6,1)),1,""),"")</f>
        <v/>
      </c>
      <c r="U68" s="68" t="str">
        <f>IF(ISNUMBER($G68),IF(AND($G68&lt;DATE(ML_ANO,8,1),IF(ISNUMBER($H68),$H68,$G68)&gt;=DATE(ML_ANO,7,1)),1,""),"")</f>
        <v/>
      </c>
      <c r="V68" s="68" t="str">
        <f>IF(ISNUMBER($G68),IF(AND($G68&lt;DATE(ML_ANO,9,1),IF(ISNUMBER($H68),$H68,$G68)&gt;=DATE(ML_ANO,8,1)),1,""),"")</f>
        <v/>
      </c>
      <c r="W68" s="68" t="str">
        <f>IF(ISNUMBER($G68),IF(AND($G68&lt;DATE(ML_ANO,10,1),IF(ISNUMBER($H68),$H68,$G68)&gt;=DATE(ML_ANO,9,1)),1,""),"")</f>
        <v/>
      </c>
      <c r="X68" s="68" t="str">
        <f>IF(ISNUMBER($G68),IF(AND($G68&lt;DATE(ML_ANO,11,1),IF(ISNUMBER($H68),$H68,$G68)&gt;=DATE(ML_ANO,10,1)),1,""),"")</f>
        <v/>
      </c>
      <c r="Y68" s="68" t="str">
        <f>IF(ISNUMBER($G68),IF(AND($G68&lt;DATE(ML_ANO,12,1),IF(ISNUMBER($H68),$H68,$G68)&gt;=DATE(ML_ANO,11,1)),1,""),"")</f>
        <v/>
      </c>
      <c r="Z68" s="68" t="str">
        <f>IF(ISNUMBER($G68),IF(AND($G68&lt;DATE(ML_ANO,13,1),IF(ISNUMBER($H68),$H68,$G68)&gt;=DATE(ML_ANO,12,1)),1,""),"")</f>
        <v/>
      </c>
    </row>
    <row r="69">
      <c r="A69" s="42" t="inlineStr">
        <is>
          <t>A-065</t>
        </is>
      </c>
      <c r="B69" s="43" t="str">
        <f>IF($E69="","",IF(COUNTIF('Plan Cultivos'!$D$5:$D$204,"?*")=1,INDEX('Plan Cultivos'!$A$5:$A$204,MATCH("?*",'Plan Cultivos'!$D$5:$D$204,0)),""))</f>
        <v/>
      </c>
      <c r="C69" s="41" t="str">
        <f>IF($E69="","",ML_N)</f>
        <v/>
      </c>
      <c r="D69" s="43" t="str">
        <f>IF($B69="","",IFERROR(VLOOKUP($B69,'Plan Cultivos'!$A$5:$D$204,4,FALSE)&amp;"",""))</f>
        <v/>
      </c>
      <c r="E69" s="45" t="n"/>
      <c r="F69" s="43" t="n"/>
      <c r="G69" s="52" t="n"/>
      <c r="H69" s="52" t="n"/>
      <c r="I69" s="53" t="str">
        <f>IF(AND(ISNUMBER($G69),ISNUMBER($H69)),$H69-$G69+1,"")</f>
        <v/>
      </c>
      <c r="J69" s="43" t="str">
        <f>IF($E69="","",ML_RESP)</f>
        <v/>
      </c>
      <c r="K69" s="45" t="str">
        <f>IF($E69="","",IFERROR(VLOOKUP($B69,'Plan Cultivos'!$A$5:$T$204,20,FALSE)&amp;"",ML_FICHA&amp;""))</f>
        <v/>
      </c>
      <c r="L69" s="45" t="n"/>
      <c r="M69" s="43" t="n"/>
      <c r="N69" s="56" t="n"/>
      <c r="O69" s="67" t="str">
        <f>IF(ISNUMBER($G69),IF(AND($G69&lt;DATE(ML_ANO,2,1),IF(ISNUMBER($H69),$H69,$G69)&gt;=DATE(ML_ANO,1,1)),1,""),"")</f>
        <v/>
      </c>
      <c r="P69" s="67" t="str">
        <f>IF(ISNUMBER($G69),IF(AND($G69&lt;DATE(ML_ANO,3,1),IF(ISNUMBER($H69),$H69,$G69)&gt;=DATE(ML_ANO,2,1)),1,""),"")</f>
        <v/>
      </c>
      <c r="Q69" s="67" t="str">
        <f>IF(ISNUMBER($G69),IF(AND($G69&lt;DATE(ML_ANO,4,1),IF(ISNUMBER($H69),$H69,$G69)&gt;=DATE(ML_ANO,3,1)),1,""),"")</f>
        <v/>
      </c>
      <c r="R69" s="67" t="str">
        <f>IF(ISNUMBER($G69),IF(AND($G69&lt;DATE(ML_ANO,5,1),IF(ISNUMBER($H69),$H69,$G69)&gt;=DATE(ML_ANO,4,1)),1,""),"")</f>
        <v/>
      </c>
      <c r="S69" s="67" t="str">
        <f>IF(ISNUMBER($G69),IF(AND($G69&lt;DATE(ML_ANO,6,1),IF(ISNUMBER($H69),$H69,$G69)&gt;=DATE(ML_ANO,5,1)),1,""),"")</f>
        <v/>
      </c>
      <c r="T69" s="67" t="str">
        <f>IF(ISNUMBER($G69),IF(AND($G69&lt;DATE(ML_ANO,7,1),IF(ISNUMBER($H69),$H69,$G69)&gt;=DATE(ML_ANO,6,1)),1,""),"")</f>
        <v/>
      </c>
      <c r="U69" s="67" t="str">
        <f>IF(ISNUMBER($G69),IF(AND($G69&lt;DATE(ML_ANO,8,1),IF(ISNUMBER($H69),$H69,$G69)&gt;=DATE(ML_ANO,7,1)),1,""),"")</f>
        <v/>
      </c>
      <c r="V69" s="67" t="str">
        <f>IF(ISNUMBER($G69),IF(AND($G69&lt;DATE(ML_ANO,9,1),IF(ISNUMBER($H69),$H69,$G69)&gt;=DATE(ML_ANO,8,1)),1,""),"")</f>
        <v/>
      </c>
      <c r="W69" s="67" t="str">
        <f>IF(ISNUMBER($G69),IF(AND($G69&lt;DATE(ML_ANO,10,1),IF(ISNUMBER($H69),$H69,$G69)&gt;=DATE(ML_ANO,9,1)),1,""),"")</f>
        <v/>
      </c>
      <c r="X69" s="67" t="str">
        <f>IF(ISNUMBER($G69),IF(AND($G69&lt;DATE(ML_ANO,11,1),IF(ISNUMBER($H69),$H69,$G69)&gt;=DATE(ML_ANO,10,1)),1,""),"")</f>
        <v/>
      </c>
      <c r="Y69" s="67" t="str">
        <f>IF(ISNUMBER($G69),IF(AND($G69&lt;DATE(ML_ANO,12,1),IF(ISNUMBER($H69),$H69,$G69)&gt;=DATE(ML_ANO,11,1)),1,""),"")</f>
        <v/>
      </c>
      <c r="Z69" s="67" t="str">
        <f>IF(ISNUMBER($G69),IF(AND($G69&lt;DATE(ML_ANO,13,1),IF(ISNUMBER($H69),$H69,$G69)&gt;=DATE(ML_ANO,12,1)),1,""),"")</f>
        <v/>
      </c>
    </row>
    <row r="70">
      <c r="A70" s="57" t="inlineStr">
        <is>
          <t>A-066</t>
        </is>
      </c>
      <c r="B70" s="48" t="str">
        <f>IF($E70="","",IF(COUNTIF('Plan Cultivos'!$D$5:$D$204,"?*")=1,INDEX('Plan Cultivos'!$A$5:$A$204,MATCH("?*",'Plan Cultivos'!$D$5:$D$204,0)),""))</f>
        <v/>
      </c>
      <c r="C70" s="58" t="str">
        <f>IF($E70="","",ML_N)</f>
        <v/>
      </c>
      <c r="D70" s="48" t="str">
        <f>IF($B70="","",IFERROR(VLOOKUP($B70,'Plan Cultivos'!$A$5:$D$204,4,FALSE)&amp;"",""))</f>
        <v/>
      </c>
      <c r="E70" s="47" t="n"/>
      <c r="F70" s="48" t="n"/>
      <c r="G70" s="59" t="n"/>
      <c r="H70" s="59" t="n"/>
      <c r="I70" s="60" t="str">
        <f>IF(AND(ISNUMBER($G70),ISNUMBER($H70)),$H70-$G70+1,"")</f>
        <v/>
      </c>
      <c r="J70" s="48" t="str">
        <f>IF($E70="","",ML_RESP)</f>
        <v/>
      </c>
      <c r="K70" s="47" t="str">
        <f>IF($E70="","",IFERROR(VLOOKUP($B70,'Plan Cultivos'!$A$5:$T$204,20,FALSE)&amp;"",ML_FICHA&amp;""))</f>
        <v/>
      </c>
      <c r="L70" s="47" t="n"/>
      <c r="M70" s="48" t="n"/>
      <c r="N70" s="63" t="n"/>
      <c r="O70" s="68" t="str">
        <f>IF(ISNUMBER($G70),IF(AND($G70&lt;DATE(ML_ANO,2,1),IF(ISNUMBER($H70),$H70,$G70)&gt;=DATE(ML_ANO,1,1)),1,""),"")</f>
        <v/>
      </c>
      <c r="P70" s="68" t="str">
        <f>IF(ISNUMBER($G70),IF(AND($G70&lt;DATE(ML_ANO,3,1),IF(ISNUMBER($H70),$H70,$G70)&gt;=DATE(ML_ANO,2,1)),1,""),"")</f>
        <v/>
      </c>
      <c r="Q70" s="68" t="str">
        <f>IF(ISNUMBER($G70),IF(AND($G70&lt;DATE(ML_ANO,4,1),IF(ISNUMBER($H70),$H70,$G70)&gt;=DATE(ML_ANO,3,1)),1,""),"")</f>
        <v/>
      </c>
      <c r="R70" s="68" t="str">
        <f>IF(ISNUMBER($G70),IF(AND($G70&lt;DATE(ML_ANO,5,1),IF(ISNUMBER($H70),$H70,$G70)&gt;=DATE(ML_ANO,4,1)),1,""),"")</f>
        <v/>
      </c>
      <c r="S70" s="68" t="str">
        <f>IF(ISNUMBER($G70),IF(AND($G70&lt;DATE(ML_ANO,6,1),IF(ISNUMBER($H70),$H70,$G70)&gt;=DATE(ML_ANO,5,1)),1,""),"")</f>
        <v/>
      </c>
      <c r="T70" s="68" t="str">
        <f>IF(ISNUMBER($G70),IF(AND($G70&lt;DATE(ML_ANO,7,1),IF(ISNUMBER($H70),$H70,$G70)&gt;=DATE(ML_ANO,6,1)),1,""),"")</f>
        <v/>
      </c>
      <c r="U70" s="68" t="str">
        <f>IF(ISNUMBER($G70),IF(AND($G70&lt;DATE(ML_ANO,8,1),IF(ISNUMBER($H70),$H70,$G70)&gt;=DATE(ML_ANO,7,1)),1,""),"")</f>
        <v/>
      </c>
      <c r="V70" s="68" t="str">
        <f>IF(ISNUMBER($G70),IF(AND($G70&lt;DATE(ML_ANO,9,1),IF(ISNUMBER($H70),$H70,$G70)&gt;=DATE(ML_ANO,8,1)),1,""),"")</f>
        <v/>
      </c>
      <c r="W70" s="68" t="str">
        <f>IF(ISNUMBER($G70),IF(AND($G70&lt;DATE(ML_ANO,10,1),IF(ISNUMBER($H70),$H70,$G70)&gt;=DATE(ML_ANO,9,1)),1,""),"")</f>
        <v/>
      </c>
      <c r="X70" s="68" t="str">
        <f>IF(ISNUMBER($G70),IF(AND($G70&lt;DATE(ML_ANO,11,1),IF(ISNUMBER($H70),$H70,$G70)&gt;=DATE(ML_ANO,10,1)),1,""),"")</f>
        <v/>
      </c>
      <c r="Y70" s="68" t="str">
        <f>IF(ISNUMBER($G70),IF(AND($G70&lt;DATE(ML_ANO,12,1),IF(ISNUMBER($H70),$H70,$G70)&gt;=DATE(ML_ANO,11,1)),1,""),"")</f>
        <v/>
      </c>
      <c r="Z70" s="68" t="str">
        <f>IF(ISNUMBER($G70),IF(AND($G70&lt;DATE(ML_ANO,13,1),IF(ISNUMBER($H70),$H70,$G70)&gt;=DATE(ML_ANO,12,1)),1,""),"")</f>
        <v/>
      </c>
    </row>
    <row r="71">
      <c r="A71" s="42" t="inlineStr">
        <is>
          <t>A-067</t>
        </is>
      </c>
      <c r="B71" s="43" t="str">
        <f>IF($E71="","",IF(COUNTIF('Plan Cultivos'!$D$5:$D$204,"?*")=1,INDEX('Plan Cultivos'!$A$5:$A$204,MATCH("?*",'Plan Cultivos'!$D$5:$D$204,0)),""))</f>
        <v/>
      </c>
      <c r="C71" s="41" t="str">
        <f>IF($E71="","",ML_N)</f>
        <v/>
      </c>
      <c r="D71" s="43" t="str">
        <f>IF($B71="","",IFERROR(VLOOKUP($B71,'Plan Cultivos'!$A$5:$D$204,4,FALSE)&amp;"",""))</f>
        <v/>
      </c>
      <c r="E71" s="45" t="n"/>
      <c r="F71" s="43" t="n"/>
      <c r="G71" s="52" t="n"/>
      <c r="H71" s="52" t="n"/>
      <c r="I71" s="53" t="str">
        <f>IF(AND(ISNUMBER($G71),ISNUMBER($H71)),$H71-$G71+1,"")</f>
        <v/>
      </c>
      <c r="J71" s="43" t="str">
        <f>IF($E71="","",ML_RESP)</f>
        <v/>
      </c>
      <c r="K71" s="45" t="str">
        <f>IF($E71="","",IFERROR(VLOOKUP($B71,'Plan Cultivos'!$A$5:$T$204,20,FALSE)&amp;"",ML_FICHA&amp;""))</f>
        <v/>
      </c>
      <c r="L71" s="45" t="n"/>
      <c r="M71" s="43" t="n"/>
      <c r="N71" s="56" t="n"/>
      <c r="O71" s="67" t="str">
        <f>IF(ISNUMBER($G71),IF(AND($G71&lt;DATE(ML_ANO,2,1),IF(ISNUMBER($H71),$H71,$G71)&gt;=DATE(ML_ANO,1,1)),1,""),"")</f>
        <v/>
      </c>
      <c r="P71" s="67" t="str">
        <f>IF(ISNUMBER($G71),IF(AND($G71&lt;DATE(ML_ANO,3,1),IF(ISNUMBER($H71),$H71,$G71)&gt;=DATE(ML_ANO,2,1)),1,""),"")</f>
        <v/>
      </c>
      <c r="Q71" s="67" t="str">
        <f>IF(ISNUMBER($G71),IF(AND($G71&lt;DATE(ML_ANO,4,1),IF(ISNUMBER($H71),$H71,$G71)&gt;=DATE(ML_ANO,3,1)),1,""),"")</f>
        <v/>
      </c>
      <c r="R71" s="67" t="str">
        <f>IF(ISNUMBER($G71),IF(AND($G71&lt;DATE(ML_ANO,5,1),IF(ISNUMBER($H71),$H71,$G71)&gt;=DATE(ML_ANO,4,1)),1,""),"")</f>
        <v/>
      </c>
      <c r="S71" s="67" t="str">
        <f>IF(ISNUMBER($G71),IF(AND($G71&lt;DATE(ML_ANO,6,1),IF(ISNUMBER($H71),$H71,$G71)&gt;=DATE(ML_ANO,5,1)),1,""),"")</f>
        <v/>
      </c>
      <c r="T71" s="67" t="str">
        <f>IF(ISNUMBER($G71),IF(AND($G71&lt;DATE(ML_ANO,7,1),IF(ISNUMBER($H71),$H71,$G71)&gt;=DATE(ML_ANO,6,1)),1,""),"")</f>
        <v/>
      </c>
      <c r="U71" s="67" t="str">
        <f>IF(ISNUMBER($G71),IF(AND($G71&lt;DATE(ML_ANO,8,1),IF(ISNUMBER($H71),$H71,$G71)&gt;=DATE(ML_ANO,7,1)),1,""),"")</f>
        <v/>
      </c>
      <c r="V71" s="67" t="str">
        <f>IF(ISNUMBER($G71),IF(AND($G71&lt;DATE(ML_ANO,9,1),IF(ISNUMBER($H71),$H71,$G71)&gt;=DATE(ML_ANO,8,1)),1,""),"")</f>
        <v/>
      </c>
      <c r="W71" s="67" t="str">
        <f>IF(ISNUMBER($G71),IF(AND($G71&lt;DATE(ML_ANO,10,1),IF(ISNUMBER($H71),$H71,$G71)&gt;=DATE(ML_ANO,9,1)),1,""),"")</f>
        <v/>
      </c>
      <c r="X71" s="67" t="str">
        <f>IF(ISNUMBER($G71),IF(AND($G71&lt;DATE(ML_ANO,11,1),IF(ISNUMBER($H71),$H71,$G71)&gt;=DATE(ML_ANO,10,1)),1,""),"")</f>
        <v/>
      </c>
      <c r="Y71" s="67" t="str">
        <f>IF(ISNUMBER($G71),IF(AND($G71&lt;DATE(ML_ANO,12,1),IF(ISNUMBER($H71),$H71,$G71)&gt;=DATE(ML_ANO,11,1)),1,""),"")</f>
        <v/>
      </c>
      <c r="Z71" s="67" t="str">
        <f>IF(ISNUMBER($G71),IF(AND($G71&lt;DATE(ML_ANO,13,1),IF(ISNUMBER($H71),$H71,$G71)&gt;=DATE(ML_ANO,12,1)),1,""),"")</f>
        <v/>
      </c>
    </row>
    <row r="72">
      <c r="A72" s="57" t="inlineStr">
        <is>
          <t>A-068</t>
        </is>
      </c>
      <c r="B72" s="48" t="str">
        <f>IF($E72="","",IF(COUNTIF('Plan Cultivos'!$D$5:$D$204,"?*")=1,INDEX('Plan Cultivos'!$A$5:$A$204,MATCH("?*",'Plan Cultivos'!$D$5:$D$204,0)),""))</f>
        <v/>
      </c>
      <c r="C72" s="58" t="str">
        <f>IF($E72="","",ML_N)</f>
        <v/>
      </c>
      <c r="D72" s="48" t="str">
        <f>IF($B72="","",IFERROR(VLOOKUP($B72,'Plan Cultivos'!$A$5:$D$204,4,FALSE)&amp;"",""))</f>
        <v/>
      </c>
      <c r="E72" s="47" t="n"/>
      <c r="F72" s="48" t="n"/>
      <c r="G72" s="59" t="n"/>
      <c r="H72" s="59" t="n"/>
      <c r="I72" s="60" t="str">
        <f>IF(AND(ISNUMBER($G72),ISNUMBER($H72)),$H72-$G72+1,"")</f>
        <v/>
      </c>
      <c r="J72" s="48" t="str">
        <f>IF($E72="","",ML_RESP)</f>
        <v/>
      </c>
      <c r="K72" s="47" t="str">
        <f>IF($E72="","",IFERROR(VLOOKUP($B72,'Plan Cultivos'!$A$5:$T$204,20,FALSE)&amp;"",ML_FICHA&amp;""))</f>
        <v/>
      </c>
      <c r="L72" s="47" t="n"/>
      <c r="M72" s="48" t="n"/>
      <c r="N72" s="63" t="n"/>
      <c r="O72" s="68" t="str">
        <f>IF(ISNUMBER($G72),IF(AND($G72&lt;DATE(ML_ANO,2,1),IF(ISNUMBER($H72),$H72,$G72)&gt;=DATE(ML_ANO,1,1)),1,""),"")</f>
        <v/>
      </c>
      <c r="P72" s="68" t="str">
        <f>IF(ISNUMBER($G72),IF(AND($G72&lt;DATE(ML_ANO,3,1),IF(ISNUMBER($H72),$H72,$G72)&gt;=DATE(ML_ANO,2,1)),1,""),"")</f>
        <v/>
      </c>
      <c r="Q72" s="68" t="str">
        <f>IF(ISNUMBER($G72),IF(AND($G72&lt;DATE(ML_ANO,4,1),IF(ISNUMBER($H72),$H72,$G72)&gt;=DATE(ML_ANO,3,1)),1,""),"")</f>
        <v/>
      </c>
      <c r="R72" s="68" t="str">
        <f>IF(ISNUMBER($G72),IF(AND($G72&lt;DATE(ML_ANO,5,1),IF(ISNUMBER($H72),$H72,$G72)&gt;=DATE(ML_ANO,4,1)),1,""),"")</f>
        <v/>
      </c>
      <c r="S72" s="68" t="str">
        <f>IF(ISNUMBER($G72),IF(AND($G72&lt;DATE(ML_ANO,6,1),IF(ISNUMBER($H72),$H72,$G72)&gt;=DATE(ML_ANO,5,1)),1,""),"")</f>
        <v/>
      </c>
      <c r="T72" s="68" t="str">
        <f>IF(ISNUMBER($G72),IF(AND($G72&lt;DATE(ML_ANO,7,1),IF(ISNUMBER($H72),$H72,$G72)&gt;=DATE(ML_ANO,6,1)),1,""),"")</f>
        <v/>
      </c>
      <c r="U72" s="68" t="str">
        <f>IF(ISNUMBER($G72),IF(AND($G72&lt;DATE(ML_ANO,8,1),IF(ISNUMBER($H72),$H72,$G72)&gt;=DATE(ML_ANO,7,1)),1,""),"")</f>
        <v/>
      </c>
      <c r="V72" s="68" t="str">
        <f>IF(ISNUMBER($G72),IF(AND($G72&lt;DATE(ML_ANO,9,1),IF(ISNUMBER($H72),$H72,$G72)&gt;=DATE(ML_ANO,8,1)),1,""),"")</f>
        <v/>
      </c>
      <c r="W72" s="68" t="str">
        <f>IF(ISNUMBER($G72),IF(AND($G72&lt;DATE(ML_ANO,10,1),IF(ISNUMBER($H72),$H72,$G72)&gt;=DATE(ML_ANO,9,1)),1,""),"")</f>
        <v/>
      </c>
      <c r="X72" s="68" t="str">
        <f>IF(ISNUMBER($G72),IF(AND($G72&lt;DATE(ML_ANO,11,1),IF(ISNUMBER($H72),$H72,$G72)&gt;=DATE(ML_ANO,10,1)),1,""),"")</f>
        <v/>
      </c>
      <c r="Y72" s="68" t="str">
        <f>IF(ISNUMBER($G72),IF(AND($G72&lt;DATE(ML_ANO,12,1),IF(ISNUMBER($H72),$H72,$G72)&gt;=DATE(ML_ANO,11,1)),1,""),"")</f>
        <v/>
      </c>
      <c r="Z72" s="68" t="str">
        <f>IF(ISNUMBER($G72),IF(AND($G72&lt;DATE(ML_ANO,13,1),IF(ISNUMBER($H72),$H72,$G72)&gt;=DATE(ML_ANO,12,1)),1,""),"")</f>
        <v/>
      </c>
    </row>
    <row r="73">
      <c r="A73" s="42" t="inlineStr">
        <is>
          <t>A-069</t>
        </is>
      </c>
      <c r="B73" s="43" t="str">
        <f>IF($E73="","",IF(COUNTIF('Plan Cultivos'!$D$5:$D$204,"?*")=1,INDEX('Plan Cultivos'!$A$5:$A$204,MATCH("?*",'Plan Cultivos'!$D$5:$D$204,0)),""))</f>
        <v/>
      </c>
      <c r="C73" s="41" t="str">
        <f>IF($E73="","",ML_N)</f>
        <v/>
      </c>
      <c r="D73" s="43" t="str">
        <f>IF($B73="","",IFERROR(VLOOKUP($B73,'Plan Cultivos'!$A$5:$D$204,4,FALSE)&amp;"",""))</f>
        <v/>
      </c>
      <c r="E73" s="45" t="n"/>
      <c r="F73" s="43" t="n"/>
      <c r="G73" s="52" t="n"/>
      <c r="H73" s="52" t="n"/>
      <c r="I73" s="53" t="str">
        <f>IF(AND(ISNUMBER($G73),ISNUMBER($H73)),$H73-$G73+1,"")</f>
        <v/>
      </c>
      <c r="J73" s="43" t="str">
        <f>IF($E73="","",ML_RESP)</f>
        <v/>
      </c>
      <c r="K73" s="45" t="str">
        <f>IF($E73="","",IFERROR(VLOOKUP($B73,'Plan Cultivos'!$A$5:$T$204,20,FALSE)&amp;"",ML_FICHA&amp;""))</f>
        <v/>
      </c>
      <c r="L73" s="45" t="n"/>
      <c r="M73" s="43" t="n"/>
      <c r="N73" s="56" t="n"/>
      <c r="O73" s="67" t="str">
        <f>IF(ISNUMBER($G73),IF(AND($G73&lt;DATE(ML_ANO,2,1),IF(ISNUMBER($H73),$H73,$G73)&gt;=DATE(ML_ANO,1,1)),1,""),"")</f>
        <v/>
      </c>
      <c r="P73" s="67" t="str">
        <f>IF(ISNUMBER($G73),IF(AND($G73&lt;DATE(ML_ANO,3,1),IF(ISNUMBER($H73),$H73,$G73)&gt;=DATE(ML_ANO,2,1)),1,""),"")</f>
        <v/>
      </c>
      <c r="Q73" s="67" t="str">
        <f>IF(ISNUMBER($G73),IF(AND($G73&lt;DATE(ML_ANO,4,1),IF(ISNUMBER($H73),$H73,$G73)&gt;=DATE(ML_ANO,3,1)),1,""),"")</f>
        <v/>
      </c>
      <c r="R73" s="67" t="str">
        <f>IF(ISNUMBER($G73),IF(AND($G73&lt;DATE(ML_ANO,5,1),IF(ISNUMBER($H73),$H73,$G73)&gt;=DATE(ML_ANO,4,1)),1,""),"")</f>
        <v/>
      </c>
      <c r="S73" s="67" t="str">
        <f>IF(ISNUMBER($G73),IF(AND($G73&lt;DATE(ML_ANO,6,1),IF(ISNUMBER($H73),$H73,$G73)&gt;=DATE(ML_ANO,5,1)),1,""),"")</f>
        <v/>
      </c>
      <c r="T73" s="67" t="str">
        <f>IF(ISNUMBER($G73),IF(AND($G73&lt;DATE(ML_ANO,7,1),IF(ISNUMBER($H73),$H73,$G73)&gt;=DATE(ML_ANO,6,1)),1,""),"")</f>
        <v/>
      </c>
      <c r="U73" s="67" t="str">
        <f>IF(ISNUMBER($G73),IF(AND($G73&lt;DATE(ML_ANO,8,1),IF(ISNUMBER($H73),$H73,$G73)&gt;=DATE(ML_ANO,7,1)),1,""),"")</f>
        <v/>
      </c>
      <c r="V73" s="67" t="str">
        <f>IF(ISNUMBER($G73),IF(AND($G73&lt;DATE(ML_ANO,9,1),IF(ISNUMBER($H73),$H73,$G73)&gt;=DATE(ML_ANO,8,1)),1,""),"")</f>
        <v/>
      </c>
      <c r="W73" s="67" t="str">
        <f>IF(ISNUMBER($G73),IF(AND($G73&lt;DATE(ML_ANO,10,1),IF(ISNUMBER($H73),$H73,$G73)&gt;=DATE(ML_ANO,9,1)),1,""),"")</f>
        <v/>
      </c>
      <c r="X73" s="67" t="str">
        <f>IF(ISNUMBER($G73),IF(AND($G73&lt;DATE(ML_ANO,11,1),IF(ISNUMBER($H73),$H73,$G73)&gt;=DATE(ML_ANO,10,1)),1,""),"")</f>
        <v/>
      </c>
      <c r="Y73" s="67" t="str">
        <f>IF(ISNUMBER($G73),IF(AND($G73&lt;DATE(ML_ANO,12,1),IF(ISNUMBER($H73),$H73,$G73)&gt;=DATE(ML_ANO,11,1)),1,""),"")</f>
        <v/>
      </c>
      <c r="Z73" s="67" t="str">
        <f>IF(ISNUMBER($G73),IF(AND($G73&lt;DATE(ML_ANO,13,1),IF(ISNUMBER($H73),$H73,$G73)&gt;=DATE(ML_ANO,12,1)),1,""),"")</f>
        <v/>
      </c>
    </row>
    <row r="74">
      <c r="A74" s="57" t="inlineStr">
        <is>
          <t>A-070</t>
        </is>
      </c>
      <c r="B74" s="48" t="str">
        <f>IF($E74="","",IF(COUNTIF('Plan Cultivos'!$D$5:$D$204,"?*")=1,INDEX('Plan Cultivos'!$A$5:$A$204,MATCH("?*",'Plan Cultivos'!$D$5:$D$204,0)),""))</f>
        <v/>
      </c>
      <c r="C74" s="58" t="str">
        <f>IF($E74="","",ML_N)</f>
        <v/>
      </c>
      <c r="D74" s="48" t="str">
        <f>IF($B74="","",IFERROR(VLOOKUP($B74,'Plan Cultivos'!$A$5:$D$204,4,FALSE)&amp;"",""))</f>
        <v/>
      </c>
      <c r="E74" s="47" t="n"/>
      <c r="F74" s="48" t="n"/>
      <c r="G74" s="59" t="n"/>
      <c r="H74" s="59" t="n"/>
      <c r="I74" s="60" t="str">
        <f>IF(AND(ISNUMBER($G74),ISNUMBER($H74)),$H74-$G74+1,"")</f>
        <v/>
      </c>
      <c r="J74" s="48" t="str">
        <f>IF($E74="","",ML_RESP)</f>
        <v/>
      </c>
      <c r="K74" s="47" t="str">
        <f>IF($E74="","",IFERROR(VLOOKUP($B74,'Plan Cultivos'!$A$5:$T$204,20,FALSE)&amp;"",ML_FICHA&amp;""))</f>
        <v/>
      </c>
      <c r="L74" s="47" t="n"/>
      <c r="M74" s="48" t="n"/>
      <c r="N74" s="63" t="n"/>
      <c r="O74" s="68" t="str">
        <f>IF(ISNUMBER($G74),IF(AND($G74&lt;DATE(ML_ANO,2,1),IF(ISNUMBER($H74),$H74,$G74)&gt;=DATE(ML_ANO,1,1)),1,""),"")</f>
        <v/>
      </c>
      <c r="P74" s="68" t="str">
        <f>IF(ISNUMBER($G74),IF(AND($G74&lt;DATE(ML_ANO,3,1),IF(ISNUMBER($H74),$H74,$G74)&gt;=DATE(ML_ANO,2,1)),1,""),"")</f>
        <v/>
      </c>
      <c r="Q74" s="68" t="str">
        <f>IF(ISNUMBER($G74),IF(AND($G74&lt;DATE(ML_ANO,4,1),IF(ISNUMBER($H74),$H74,$G74)&gt;=DATE(ML_ANO,3,1)),1,""),"")</f>
        <v/>
      </c>
      <c r="R74" s="68" t="str">
        <f>IF(ISNUMBER($G74),IF(AND($G74&lt;DATE(ML_ANO,5,1),IF(ISNUMBER($H74),$H74,$G74)&gt;=DATE(ML_ANO,4,1)),1,""),"")</f>
        <v/>
      </c>
      <c r="S74" s="68" t="str">
        <f>IF(ISNUMBER($G74),IF(AND($G74&lt;DATE(ML_ANO,6,1),IF(ISNUMBER($H74),$H74,$G74)&gt;=DATE(ML_ANO,5,1)),1,""),"")</f>
        <v/>
      </c>
      <c r="T74" s="68" t="str">
        <f>IF(ISNUMBER($G74),IF(AND($G74&lt;DATE(ML_ANO,7,1),IF(ISNUMBER($H74),$H74,$G74)&gt;=DATE(ML_ANO,6,1)),1,""),"")</f>
        <v/>
      </c>
      <c r="U74" s="68" t="str">
        <f>IF(ISNUMBER($G74),IF(AND($G74&lt;DATE(ML_ANO,8,1),IF(ISNUMBER($H74),$H74,$G74)&gt;=DATE(ML_ANO,7,1)),1,""),"")</f>
        <v/>
      </c>
      <c r="V74" s="68" t="str">
        <f>IF(ISNUMBER($G74),IF(AND($G74&lt;DATE(ML_ANO,9,1),IF(ISNUMBER($H74),$H74,$G74)&gt;=DATE(ML_ANO,8,1)),1,""),"")</f>
        <v/>
      </c>
      <c r="W74" s="68" t="str">
        <f>IF(ISNUMBER($G74),IF(AND($G74&lt;DATE(ML_ANO,10,1),IF(ISNUMBER($H74),$H74,$G74)&gt;=DATE(ML_ANO,9,1)),1,""),"")</f>
        <v/>
      </c>
      <c r="X74" s="68" t="str">
        <f>IF(ISNUMBER($G74),IF(AND($G74&lt;DATE(ML_ANO,11,1),IF(ISNUMBER($H74),$H74,$G74)&gt;=DATE(ML_ANO,10,1)),1,""),"")</f>
        <v/>
      </c>
      <c r="Y74" s="68" t="str">
        <f>IF(ISNUMBER($G74),IF(AND($G74&lt;DATE(ML_ANO,12,1),IF(ISNUMBER($H74),$H74,$G74)&gt;=DATE(ML_ANO,11,1)),1,""),"")</f>
        <v/>
      </c>
      <c r="Z74" s="68" t="str">
        <f>IF(ISNUMBER($G74),IF(AND($G74&lt;DATE(ML_ANO,13,1),IF(ISNUMBER($H74),$H74,$G74)&gt;=DATE(ML_ANO,12,1)),1,""),"")</f>
        <v/>
      </c>
    </row>
    <row r="75">
      <c r="A75" s="42" t="inlineStr">
        <is>
          <t>A-071</t>
        </is>
      </c>
      <c r="B75" s="43" t="str">
        <f>IF($E75="","",IF(COUNTIF('Plan Cultivos'!$D$5:$D$204,"?*")=1,INDEX('Plan Cultivos'!$A$5:$A$204,MATCH("?*",'Plan Cultivos'!$D$5:$D$204,0)),""))</f>
        <v/>
      </c>
      <c r="C75" s="41" t="str">
        <f>IF($E75="","",ML_N)</f>
        <v/>
      </c>
      <c r="D75" s="43" t="str">
        <f>IF($B75="","",IFERROR(VLOOKUP($B75,'Plan Cultivos'!$A$5:$D$204,4,FALSE)&amp;"",""))</f>
        <v/>
      </c>
      <c r="E75" s="45" t="n"/>
      <c r="F75" s="43" t="n"/>
      <c r="G75" s="52" t="n"/>
      <c r="H75" s="52" t="n"/>
      <c r="I75" s="53" t="str">
        <f>IF(AND(ISNUMBER($G75),ISNUMBER($H75)),$H75-$G75+1,"")</f>
        <v/>
      </c>
      <c r="J75" s="43" t="str">
        <f>IF($E75="","",ML_RESP)</f>
        <v/>
      </c>
      <c r="K75" s="45" t="str">
        <f>IF($E75="","",IFERROR(VLOOKUP($B75,'Plan Cultivos'!$A$5:$T$204,20,FALSE)&amp;"",ML_FICHA&amp;""))</f>
        <v/>
      </c>
      <c r="L75" s="45" t="n"/>
      <c r="M75" s="43" t="n"/>
      <c r="N75" s="56" t="n"/>
      <c r="O75" s="67" t="str">
        <f>IF(ISNUMBER($G75),IF(AND($G75&lt;DATE(ML_ANO,2,1),IF(ISNUMBER($H75),$H75,$G75)&gt;=DATE(ML_ANO,1,1)),1,""),"")</f>
        <v/>
      </c>
      <c r="P75" s="67" t="str">
        <f>IF(ISNUMBER($G75),IF(AND($G75&lt;DATE(ML_ANO,3,1),IF(ISNUMBER($H75),$H75,$G75)&gt;=DATE(ML_ANO,2,1)),1,""),"")</f>
        <v/>
      </c>
      <c r="Q75" s="67" t="str">
        <f>IF(ISNUMBER($G75),IF(AND($G75&lt;DATE(ML_ANO,4,1),IF(ISNUMBER($H75),$H75,$G75)&gt;=DATE(ML_ANO,3,1)),1,""),"")</f>
        <v/>
      </c>
      <c r="R75" s="67" t="str">
        <f>IF(ISNUMBER($G75),IF(AND($G75&lt;DATE(ML_ANO,5,1),IF(ISNUMBER($H75),$H75,$G75)&gt;=DATE(ML_ANO,4,1)),1,""),"")</f>
        <v/>
      </c>
      <c r="S75" s="67" t="str">
        <f>IF(ISNUMBER($G75),IF(AND($G75&lt;DATE(ML_ANO,6,1),IF(ISNUMBER($H75),$H75,$G75)&gt;=DATE(ML_ANO,5,1)),1,""),"")</f>
        <v/>
      </c>
      <c r="T75" s="67" t="str">
        <f>IF(ISNUMBER($G75),IF(AND($G75&lt;DATE(ML_ANO,7,1),IF(ISNUMBER($H75),$H75,$G75)&gt;=DATE(ML_ANO,6,1)),1,""),"")</f>
        <v/>
      </c>
      <c r="U75" s="67" t="str">
        <f>IF(ISNUMBER($G75),IF(AND($G75&lt;DATE(ML_ANO,8,1),IF(ISNUMBER($H75),$H75,$G75)&gt;=DATE(ML_ANO,7,1)),1,""),"")</f>
        <v/>
      </c>
      <c r="V75" s="67" t="str">
        <f>IF(ISNUMBER($G75),IF(AND($G75&lt;DATE(ML_ANO,9,1),IF(ISNUMBER($H75),$H75,$G75)&gt;=DATE(ML_ANO,8,1)),1,""),"")</f>
        <v/>
      </c>
      <c r="W75" s="67" t="str">
        <f>IF(ISNUMBER($G75),IF(AND($G75&lt;DATE(ML_ANO,10,1),IF(ISNUMBER($H75),$H75,$G75)&gt;=DATE(ML_ANO,9,1)),1,""),"")</f>
        <v/>
      </c>
      <c r="X75" s="67" t="str">
        <f>IF(ISNUMBER($G75),IF(AND($G75&lt;DATE(ML_ANO,11,1),IF(ISNUMBER($H75),$H75,$G75)&gt;=DATE(ML_ANO,10,1)),1,""),"")</f>
        <v/>
      </c>
      <c r="Y75" s="67" t="str">
        <f>IF(ISNUMBER($G75),IF(AND($G75&lt;DATE(ML_ANO,12,1),IF(ISNUMBER($H75),$H75,$G75)&gt;=DATE(ML_ANO,11,1)),1,""),"")</f>
        <v/>
      </c>
      <c r="Z75" s="67" t="str">
        <f>IF(ISNUMBER($G75),IF(AND($G75&lt;DATE(ML_ANO,13,1),IF(ISNUMBER($H75),$H75,$G75)&gt;=DATE(ML_ANO,12,1)),1,""),"")</f>
        <v/>
      </c>
    </row>
    <row r="76">
      <c r="A76" s="57" t="inlineStr">
        <is>
          <t>A-072</t>
        </is>
      </c>
      <c r="B76" s="48" t="str">
        <f>IF($E76="","",IF(COUNTIF('Plan Cultivos'!$D$5:$D$204,"?*")=1,INDEX('Plan Cultivos'!$A$5:$A$204,MATCH("?*",'Plan Cultivos'!$D$5:$D$204,0)),""))</f>
        <v/>
      </c>
      <c r="C76" s="58" t="str">
        <f>IF($E76="","",ML_N)</f>
        <v/>
      </c>
      <c r="D76" s="48" t="str">
        <f>IF($B76="","",IFERROR(VLOOKUP($B76,'Plan Cultivos'!$A$5:$D$204,4,FALSE)&amp;"",""))</f>
        <v/>
      </c>
      <c r="E76" s="47" t="n"/>
      <c r="F76" s="48" t="n"/>
      <c r="G76" s="59" t="n"/>
      <c r="H76" s="59" t="n"/>
      <c r="I76" s="60" t="str">
        <f>IF(AND(ISNUMBER($G76),ISNUMBER($H76)),$H76-$G76+1,"")</f>
        <v/>
      </c>
      <c r="J76" s="48" t="str">
        <f>IF($E76="","",ML_RESP)</f>
        <v/>
      </c>
      <c r="K76" s="47" t="str">
        <f>IF($E76="","",IFERROR(VLOOKUP($B76,'Plan Cultivos'!$A$5:$T$204,20,FALSE)&amp;"",ML_FICHA&amp;""))</f>
        <v/>
      </c>
      <c r="L76" s="47" t="n"/>
      <c r="M76" s="48" t="n"/>
      <c r="N76" s="63" t="n"/>
      <c r="O76" s="68" t="str">
        <f>IF(ISNUMBER($G76),IF(AND($G76&lt;DATE(ML_ANO,2,1),IF(ISNUMBER($H76),$H76,$G76)&gt;=DATE(ML_ANO,1,1)),1,""),"")</f>
        <v/>
      </c>
      <c r="P76" s="68" t="str">
        <f>IF(ISNUMBER($G76),IF(AND($G76&lt;DATE(ML_ANO,3,1),IF(ISNUMBER($H76),$H76,$G76)&gt;=DATE(ML_ANO,2,1)),1,""),"")</f>
        <v/>
      </c>
      <c r="Q76" s="68" t="str">
        <f>IF(ISNUMBER($G76),IF(AND($G76&lt;DATE(ML_ANO,4,1),IF(ISNUMBER($H76),$H76,$G76)&gt;=DATE(ML_ANO,3,1)),1,""),"")</f>
        <v/>
      </c>
      <c r="R76" s="68" t="str">
        <f>IF(ISNUMBER($G76),IF(AND($G76&lt;DATE(ML_ANO,5,1),IF(ISNUMBER($H76),$H76,$G76)&gt;=DATE(ML_ANO,4,1)),1,""),"")</f>
        <v/>
      </c>
      <c r="S76" s="68" t="str">
        <f>IF(ISNUMBER($G76),IF(AND($G76&lt;DATE(ML_ANO,6,1),IF(ISNUMBER($H76),$H76,$G76)&gt;=DATE(ML_ANO,5,1)),1,""),"")</f>
        <v/>
      </c>
      <c r="T76" s="68" t="str">
        <f>IF(ISNUMBER($G76),IF(AND($G76&lt;DATE(ML_ANO,7,1),IF(ISNUMBER($H76),$H76,$G76)&gt;=DATE(ML_ANO,6,1)),1,""),"")</f>
        <v/>
      </c>
      <c r="U76" s="68" t="str">
        <f>IF(ISNUMBER($G76),IF(AND($G76&lt;DATE(ML_ANO,8,1),IF(ISNUMBER($H76),$H76,$G76)&gt;=DATE(ML_ANO,7,1)),1,""),"")</f>
        <v/>
      </c>
      <c r="V76" s="68" t="str">
        <f>IF(ISNUMBER($G76),IF(AND($G76&lt;DATE(ML_ANO,9,1),IF(ISNUMBER($H76),$H76,$G76)&gt;=DATE(ML_ANO,8,1)),1,""),"")</f>
        <v/>
      </c>
      <c r="W76" s="68" t="str">
        <f>IF(ISNUMBER($G76),IF(AND($G76&lt;DATE(ML_ANO,10,1),IF(ISNUMBER($H76),$H76,$G76)&gt;=DATE(ML_ANO,9,1)),1,""),"")</f>
        <v/>
      </c>
      <c r="X76" s="68" t="str">
        <f>IF(ISNUMBER($G76),IF(AND($G76&lt;DATE(ML_ANO,11,1),IF(ISNUMBER($H76),$H76,$G76)&gt;=DATE(ML_ANO,10,1)),1,""),"")</f>
        <v/>
      </c>
      <c r="Y76" s="68" t="str">
        <f>IF(ISNUMBER($G76),IF(AND($G76&lt;DATE(ML_ANO,12,1),IF(ISNUMBER($H76),$H76,$G76)&gt;=DATE(ML_ANO,11,1)),1,""),"")</f>
        <v/>
      </c>
      <c r="Z76" s="68" t="str">
        <f>IF(ISNUMBER($G76),IF(AND($G76&lt;DATE(ML_ANO,13,1),IF(ISNUMBER($H76),$H76,$G76)&gt;=DATE(ML_ANO,12,1)),1,""),"")</f>
        <v/>
      </c>
    </row>
    <row r="77">
      <c r="A77" s="42" t="inlineStr">
        <is>
          <t>A-073</t>
        </is>
      </c>
      <c r="B77" s="43" t="str">
        <f>IF($E77="","",IF(COUNTIF('Plan Cultivos'!$D$5:$D$204,"?*")=1,INDEX('Plan Cultivos'!$A$5:$A$204,MATCH("?*",'Plan Cultivos'!$D$5:$D$204,0)),""))</f>
        <v/>
      </c>
      <c r="C77" s="41" t="str">
        <f>IF($E77="","",ML_N)</f>
        <v/>
      </c>
      <c r="D77" s="43" t="str">
        <f>IF($B77="","",IFERROR(VLOOKUP($B77,'Plan Cultivos'!$A$5:$D$204,4,FALSE)&amp;"",""))</f>
        <v/>
      </c>
      <c r="E77" s="45" t="n"/>
      <c r="F77" s="43" t="n"/>
      <c r="G77" s="52" t="n"/>
      <c r="H77" s="52" t="n"/>
      <c r="I77" s="53" t="str">
        <f>IF(AND(ISNUMBER($G77),ISNUMBER($H77)),$H77-$G77+1,"")</f>
        <v/>
      </c>
      <c r="J77" s="43" t="str">
        <f>IF($E77="","",ML_RESP)</f>
        <v/>
      </c>
      <c r="K77" s="45" t="str">
        <f>IF($E77="","",IFERROR(VLOOKUP($B77,'Plan Cultivos'!$A$5:$T$204,20,FALSE)&amp;"",ML_FICHA&amp;""))</f>
        <v/>
      </c>
      <c r="L77" s="45" t="n"/>
      <c r="M77" s="43" t="n"/>
      <c r="N77" s="56" t="n"/>
      <c r="O77" s="67" t="str">
        <f>IF(ISNUMBER($G77),IF(AND($G77&lt;DATE(ML_ANO,2,1),IF(ISNUMBER($H77),$H77,$G77)&gt;=DATE(ML_ANO,1,1)),1,""),"")</f>
        <v/>
      </c>
      <c r="P77" s="67" t="str">
        <f>IF(ISNUMBER($G77),IF(AND($G77&lt;DATE(ML_ANO,3,1),IF(ISNUMBER($H77),$H77,$G77)&gt;=DATE(ML_ANO,2,1)),1,""),"")</f>
        <v/>
      </c>
      <c r="Q77" s="67" t="str">
        <f>IF(ISNUMBER($G77),IF(AND($G77&lt;DATE(ML_ANO,4,1),IF(ISNUMBER($H77),$H77,$G77)&gt;=DATE(ML_ANO,3,1)),1,""),"")</f>
        <v/>
      </c>
      <c r="R77" s="67" t="str">
        <f>IF(ISNUMBER($G77),IF(AND($G77&lt;DATE(ML_ANO,5,1),IF(ISNUMBER($H77),$H77,$G77)&gt;=DATE(ML_ANO,4,1)),1,""),"")</f>
        <v/>
      </c>
      <c r="S77" s="67" t="str">
        <f>IF(ISNUMBER($G77),IF(AND($G77&lt;DATE(ML_ANO,6,1),IF(ISNUMBER($H77),$H77,$G77)&gt;=DATE(ML_ANO,5,1)),1,""),"")</f>
        <v/>
      </c>
      <c r="T77" s="67" t="str">
        <f>IF(ISNUMBER($G77),IF(AND($G77&lt;DATE(ML_ANO,7,1),IF(ISNUMBER($H77),$H77,$G77)&gt;=DATE(ML_ANO,6,1)),1,""),"")</f>
        <v/>
      </c>
      <c r="U77" s="67" t="str">
        <f>IF(ISNUMBER($G77),IF(AND($G77&lt;DATE(ML_ANO,8,1),IF(ISNUMBER($H77),$H77,$G77)&gt;=DATE(ML_ANO,7,1)),1,""),"")</f>
        <v/>
      </c>
      <c r="V77" s="67" t="str">
        <f>IF(ISNUMBER($G77),IF(AND($G77&lt;DATE(ML_ANO,9,1),IF(ISNUMBER($H77),$H77,$G77)&gt;=DATE(ML_ANO,8,1)),1,""),"")</f>
        <v/>
      </c>
      <c r="W77" s="67" t="str">
        <f>IF(ISNUMBER($G77),IF(AND($G77&lt;DATE(ML_ANO,10,1),IF(ISNUMBER($H77),$H77,$G77)&gt;=DATE(ML_ANO,9,1)),1,""),"")</f>
        <v/>
      </c>
      <c r="X77" s="67" t="str">
        <f>IF(ISNUMBER($G77),IF(AND($G77&lt;DATE(ML_ANO,11,1),IF(ISNUMBER($H77),$H77,$G77)&gt;=DATE(ML_ANO,10,1)),1,""),"")</f>
        <v/>
      </c>
      <c r="Y77" s="67" t="str">
        <f>IF(ISNUMBER($G77),IF(AND($G77&lt;DATE(ML_ANO,12,1),IF(ISNUMBER($H77),$H77,$G77)&gt;=DATE(ML_ANO,11,1)),1,""),"")</f>
        <v/>
      </c>
      <c r="Z77" s="67" t="str">
        <f>IF(ISNUMBER($G77),IF(AND($G77&lt;DATE(ML_ANO,13,1),IF(ISNUMBER($H77),$H77,$G77)&gt;=DATE(ML_ANO,12,1)),1,""),"")</f>
        <v/>
      </c>
    </row>
    <row r="78">
      <c r="A78" s="57" t="inlineStr">
        <is>
          <t>A-074</t>
        </is>
      </c>
      <c r="B78" s="48" t="str">
        <f>IF($E78="","",IF(COUNTIF('Plan Cultivos'!$D$5:$D$204,"?*")=1,INDEX('Plan Cultivos'!$A$5:$A$204,MATCH("?*",'Plan Cultivos'!$D$5:$D$204,0)),""))</f>
        <v/>
      </c>
      <c r="C78" s="58" t="str">
        <f>IF($E78="","",ML_N)</f>
        <v/>
      </c>
      <c r="D78" s="48" t="str">
        <f>IF($B78="","",IFERROR(VLOOKUP($B78,'Plan Cultivos'!$A$5:$D$204,4,FALSE)&amp;"",""))</f>
        <v/>
      </c>
      <c r="E78" s="47" t="n"/>
      <c r="F78" s="48" t="n"/>
      <c r="G78" s="59" t="n"/>
      <c r="H78" s="59" t="n"/>
      <c r="I78" s="60" t="str">
        <f>IF(AND(ISNUMBER($G78),ISNUMBER($H78)),$H78-$G78+1,"")</f>
        <v/>
      </c>
      <c r="J78" s="48" t="str">
        <f>IF($E78="","",ML_RESP)</f>
        <v/>
      </c>
      <c r="K78" s="47" t="str">
        <f>IF($E78="","",IFERROR(VLOOKUP($B78,'Plan Cultivos'!$A$5:$T$204,20,FALSE)&amp;"",ML_FICHA&amp;""))</f>
        <v/>
      </c>
      <c r="L78" s="47" t="n"/>
      <c r="M78" s="48" t="n"/>
      <c r="N78" s="63" t="n"/>
      <c r="O78" s="68" t="str">
        <f>IF(ISNUMBER($G78),IF(AND($G78&lt;DATE(ML_ANO,2,1),IF(ISNUMBER($H78),$H78,$G78)&gt;=DATE(ML_ANO,1,1)),1,""),"")</f>
        <v/>
      </c>
      <c r="P78" s="68" t="str">
        <f>IF(ISNUMBER($G78),IF(AND($G78&lt;DATE(ML_ANO,3,1),IF(ISNUMBER($H78),$H78,$G78)&gt;=DATE(ML_ANO,2,1)),1,""),"")</f>
        <v/>
      </c>
      <c r="Q78" s="68" t="str">
        <f>IF(ISNUMBER($G78),IF(AND($G78&lt;DATE(ML_ANO,4,1),IF(ISNUMBER($H78),$H78,$G78)&gt;=DATE(ML_ANO,3,1)),1,""),"")</f>
        <v/>
      </c>
      <c r="R78" s="68" t="str">
        <f>IF(ISNUMBER($G78),IF(AND($G78&lt;DATE(ML_ANO,5,1),IF(ISNUMBER($H78),$H78,$G78)&gt;=DATE(ML_ANO,4,1)),1,""),"")</f>
        <v/>
      </c>
      <c r="S78" s="68" t="str">
        <f>IF(ISNUMBER($G78),IF(AND($G78&lt;DATE(ML_ANO,6,1),IF(ISNUMBER($H78),$H78,$G78)&gt;=DATE(ML_ANO,5,1)),1,""),"")</f>
        <v/>
      </c>
      <c r="T78" s="68" t="str">
        <f>IF(ISNUMBER($G78),IF(AND($G78&lt;DATE(ML_ANO,7,1),IF(ISNUMBER($H78),$H78,$G78)&gt;=DATE(ML_ANO,6,1)),1,""),"")</f>
        <v/>
      </c>
      <c r="U78" s="68" t="str">
        <f>IF(ISNUMBER($G78),IF(AND($G78&lt;DATE(ML_ANO,8,1),IF(ISNUMBER($H78),$H78,$G78)&gt;=DATE(ML_ANO,7,1)),1,""),"")</f>
        <v/>
      </c>
      <c r="V78" s="68" t="str">
        <f>IF(ISNUMBER($G78),IF(AND($G78&lt;DATE(ML_ANO,9,1),IF(ISNUMBER($H78),$H78,$G78)&gt;=DATE(ML_ANO,8,1)),1,""),"")</f>
        <v/>
      </c>
      <c r="W78" s="68" t="str">
        <f>IF(ISNUMBER($G78),IF(AND($G78&lt;DATE(ML_ANO,10,1),IF(ISNUMBER($H78),$H78,$G78)&gt;=DATE(ML_ANO,9,1)),1,""),"")</f>
        <v/>
      </c>
      <c r="X78" s="68" t="str">
        <f>IF(ISNUMBER($G78),IF(AND($G78&lt;DATE(ML_ANO,11,1),IF(ISNUMBER($H78),$H78,$G78)&gt;=DATE(ML_ANO,10,1)),1,""),"")</f>
        <v/>
      </c>
      <c r="Y78" s="68" t="str">
        <f>IF(ISNUMBER($G78),IF(AND($G78&lt;DATE(ML_ANO,12,1),IF(ISNUMBER($H78),$H78,$G78)&gt;=DATE(ML_ANO,11,1)),1,""),"")</f>
        <v/>
      </c>
      <c r="Z78" s="68" t="str">
        <f>IF(ISNUMBER($G78),IF(AND($G78&lt;DATE(ML_ANO,13,1),IF(ISNUMBER($H78),$H78,$G78)&gt;=DATE(ML_ANO,12,1)),1,""),"")</f>
        <v/>
      </c>
    </row>
    <row r="79">
      <c r="A79" s="42" t="inlineStr">
        <is>
          <t>A-075</t>
        </is>
      </c>
      <c r="B79" s="43" t="str">
        <f>IF($E79="","",IF(COUNTIF('Plan Cultivos'!$D$5:$D$204,"?*")=1,INDEX('Plan Cultivos'!$A$5:$A$204,MATCH("?*",'Plan Cultivos'!$D$5:$D$204,0)),""))</f>
        <v/>
      </c>
      <c r="C79" s="41" t="str">
        <f>IF($E79="","",ML_N)</f>
        <v/>
      </c>
      <c r="D79" s="43" t="str">
        <f>IF($B79="","",IFERROR(VLOOKUP($B79,'Plan Cultivos'!$A$5:$D$204,4,FALSE)&amp;"",""))</f>
        <v/>
      </c>
      <c r="E79" s="45" t="n"/>
      <c r="F79" s="43" t="n"/>
      <c r="G79" s="52" t="n"/>
      <c r="H79" s="52" t="n"/>
      <c r="I79" s="53" t="str">
        <f>IF(AND(ISNUMBER($G79),ISNUMBER($H79)),$H79-$G79+1,"")</f>
        <v/>
      </c>
      <c r="J79" s="43" t="str">
        <f>IF($E79="","",ML_RESP)</f>
        <v/>
      </c>
      <c r="K79" s="45" t="str">
        <f>IF($E79="","",IFERROR(VLOOKUP($B79,'Plan Cultivos'!$A$5:$T$204,20,FALSE)&amp;"",ML_FICHA&amp;""))</f>
        <v/>
      </c>
      <c r="L79" s="45" t="n"/>
      <c r="M79" s="43" t="n"/>
      <c r="N79" s="56" t="n"/>
      <c r="O79" s="67" t="str">
        <f>IF(ISNUMBER($G79),IF(AND($G79&lt;DATE(ML_ANO,2,1),IF(ISNUMBER($H79),$H79,$G79)&gt;=DATE(ML_ANO,1,1)),1,""),"")</f>
        <v/>
      </c>
      <c r="P79" s="67" t="str">
        <f>IF(ISNUMBER($G79),IF(AND($G79&lt;DATE(ML_ANO,3,1),IF(ISNUMBER($H79),$H79,$G79)&gt;=DATE(ML_ANO,2,1)),1,""),"")</f>
        <v/>
      </c>
      <c r="Q79" s="67" t="str">
        <f>IF(ISNUMBER($G79),IF(AND($G79&lt;DATE(ML_ANO,4,1),IF(ISNUMBER($H79),$H79,$G79)&gt;=DATE(ML_ANO,3,1)),1,""),"")</f>
        <v/>
      </c>
      <c r="R79" s="67" t="str">
        <f>IF(ISNUMBER($G79),IF(AND($G79&lt;DATE(ML_ANO,5,1),IF(ISNUMBER($H79),$H79,$G79)&gt;=DATE(ML_ANO,4,1)),1,""),"")</f>
        <v/>
      </c>
      <c r="S79" s="67" t="str">
        <f>IF(ISNUMBER($G79),IF(AND($G79&lt;DATE(ML_ANO,6,1),IF(ISNUMBER($H79),$H79,$G79)&gt;=DATE(ML_ANO,5,1)),1,""),"")</f>
        <v/>
      </c>
      <c r="T79" s="67" t="str">
        <f>IF(ISNUMBER($G79),IF(AND($G79&lt;DATE(ML_ANO,7,1),IF(ISNUMBER($H79),$H79,$G79)&gt;=DATE(ML_ANO,6,1)),1,""),"")</f>
        <v/>
      </c>
      <c r="U79" s="67" t="str">
        <f>IF(ISNUMBER($G79),IF(AND($G79&lt;DATE(ML_ANO,8,1),IF(ISNUMBER($H79),$H79,$G79)&gt;=DATE(ML_ANO,7,1)),1,""),"")</f>
        <v/>
      </c>
      <c r="V79" s="67" t="str">
        <f>IF(ISNUMBER($G79),IF(AND($G79&lt;DATE(ML_ANO,9,1),IF(ISNUMBER($H79),$H79,$G79)&gt;=DATE(ML_ANO,8,1)),1,""),"")</f>
        <v/>
      </c>
      <c r="W79" s="67" t="str">
        <f>IF(ISNUMBER($G79),IF(AND($G79&lt;DATE(ML_ANO,10,1),IF(ISNUMBER($H79),$H79,$G79)&gt;=DATE(ML_ANO,9,1)),1,""),"")</f>
        <v/>
      </c>
      <c r="X79" s="67" t="str">
        <f>IF(ISNUMBER($G79),IF(AND($G79&lt;DATE(ML_ANO,11,1),IF(ISNUMBER($H79),$H79,$G79)&gt;=DATE(ML_ANO,10,1)),1,""),"")</f>
        <v/>
      </c>
      <c r="Y79" s="67" t="str">
        <f>IF(ISNUMBER($G79),IF(AND($G79&lt;DATE(ML_ANO,12,1),IF(ISNUMBER($H79),$H79,$G79)&gt;=DATE(ML_ANO,11,1)),1,""),"")</f>
        <v/>
      </c>
      <c r="Z79" s="67" t="str">
        <f>IF(ISNUMBER($G79),IF(AND($G79&lt;DATE(ML_ANO,13,1),IF(ISNUMBER($H79),$H79,$G79)&gt;=DATE(ML_ANO,12,1)),1,""),"")</f>
        <v/>
      </c>
    </row>
    <row r="80">
      <c r="A80" s="57" t="inlineStr">
        <is>
          <t>A-076</t>
        </is>
      </c>
      <c r="B80" s="48" t="str">
        <f>IF($E80="","",IF(COUNTIF('Plan Cultivos'!$D$5:$D$204,"?*")=1,INDEX('Plan Cultivos'!$A$5:$A$204,MATCH("?*",'Plan Cultivos'!$D$5:$D$204,0)),""))</f>
        <v/>
      </c>
      <c r="C80" s="58" t="str">
        <f>IF($E80="","",ML_N)</f>
        <v/>
      </c>
      <c r="D80" s="48" t="str">
        <f>IF($B80="","",IFERROR(VLOOKUP($B80,'Plan Cultivos'!$A$5:$D$204,4,FALSE)&amp;"",""))</f>
        <v/>
      </c>
      <c r="E80" s="47" t="n"/>
      <c r="F80" s="48" t="n"/>
      <c r="G80" s="59" t="n"/>
      <c r="H80" s="59" t="n"/>
      <c r="I80" s="60" t="str">
        <f>IF(AND(ISNUMBER($G80),ISNUMBER($H80)),$H80-$G80+1,"")</f>
        <v/>
      </c>
      <c r="J80" s="48" t="str">
        <f>IF($E80="","",ML_RESP)</f>
        <v/>
      </c>
      <c r="K80" s="47" t="str">
        <f>IF($E80="","",IFERROR(VLOOKUP($B80,'Plan Cultivos'!$A$5:$T$204,20,FALSE)&amp;"",ML_FICHA&amp;""))</f>
        <v/>
      </c>
      <c r="L80" s="47" t="n"/>
      <c r="M80" s="48" t="n"/>
      <c r="N80" s="63" t="n"/>
      <c r="O80" s="68" t="str">
        <f>IF(ISNUMBER($G80),IF(AND($G80&lt;DATE(ML_ANO,2,1),IF(ISNUMBER($H80),$H80,$G80)&gt;=DATE(ML_ANO,1,1)),1,""),"")</f>
        <v/>
      </c>
      <c r="P80" s="68" t="str">
        <f>IF(ISNUMBER($G80),IF(AND($G80&lt;DATE(ML_ANO,3,1),IF(ISNUMBER($H80),$H80,$G80)&gt;=DATE(ML_ANO,2,1)),1,""),"")</f>
        <v/>
      </c>
      <c r="Q80" s="68" t="str">
        <f>IF(ISNUMBER($G80),IF(AND($G80&lt;DATE(ML_ANO,4,1),IF(ISNUMBER($H80),$H80,$G80)&gt;=DATE(ML_ANO,3,1)),1,""),"")</f>
        <v/>
      </c>
      <c r="R80" s="68" t="str">
        <f>IF(ISNUMBER($G80),IF(AND($G80&lt;DATE(ML_ANO,5,1),IF(ISNUMBER($H80),$H80,$G80)&gt;=DATE(ML_ANO,4,1)),1,""),"")</f>
        <v/>
      </c>
      <c r="S80" s="68" t="str">
        <f>IF(ISNUMBER($G80),IF(AND($G80&lt;DATE(ML_ANO,6,1),IF(ISNUMBER($H80),$H80,$G80)&gt;=DATE(ML_ANO,5,1)),1,""),"")</f>
        <v/>
      </c>
      <c r="T80" s="68" t="str">
        <f>IF(ISNUMBER($G80),IF(AND($G80&lt;DATE(ML_ANO,7,1),IF(ISNUMBER($H80),$H80,$G80)&gt;=DATE(ML_ANO,6,1)),1,""),"")</f>
        <v/>
      </c>
      <c r="U80" s="68" t="str">
        <f>IF(ISNUMBER($G80),IF(AND($G80&lt;DATE(ML_ANO,8,1),IF(ISNUMBER($H80),$H80,$G80)&gt;=DATE(ML_ANO,7,1)),1,""),"")</f>
        <v/>
      </c>
      <c r="V80" s="68" t="str">
        <f>IF(ISNUMBER($G80),IF(AND($G80&lt;DATE(ML_ANO,9,1),IF(ISNUMBER($H80),$H80,$G80)&gt;=DATE(ML_ANO,8,1)),1,""),"")</f>
        <v/>
      </c>
      <c r="W80" s="68" t="str">
        <f>IF(ISNUMBER($G80),IF(AND($G80&lt;DATE(ML_ANO,10,1),IF(ISNUMBER($H80),$H80,$G80)&gt;=DATE(ML_ANO,9,1)),1,""),"")</f>
        <v/>
      </c>
      <c r="X80" s="68" t="str">
        <f>IF(ISNUMBER($G80),IF(AND($G80&lt;DATE(ML_ANO,11,1),IF(ISNUMBER($H80),$H80,$G80)&gt;=DATE(ML_ANO,10,1)),1,""),"")</f>
        <v/>
      </c>
      <c r="Y80" s="68" t="str">
        <f>IF(ISNUMBER($G80),IF(AND($G80&lt;DATE(ML_ANO,12,1),IF(ISNUMBER($H80),$H80,$G80)&gt;=DATE(ML_ANO,11,1)),1,""),"")</f>
        <v/>
      </c>
      <c r="Z80" s="68" t="str">
        <f>IF(ISNUMBER($G80),IF(AND($G80&lt;DATE(ML_ANO,13,1),IF(ISNUMBER($H80),$H80,$G80)&gt;=DATE(ML_ANO,12,1)),1,""),"")</f>
        <v/>
      </c>
    </row>
    <row r="81">
      <c r="A81" s="42" t="inlineStr">
        <is>
          <t>A-077</t>
        </is>
      </c>
      <c r="B81" s="43" t="str">
        <f>IF($E81="","",IF(COUNTIF('Plan Cultivos'!$D$5:$D$204,"?*")=1,INDEX('Plan Cultivos'!$A$5:$A$204,MATCH("?*",'Plan Cultivos'!$D$5:$D$204,0)),""))</f>
        <v/>
      </c>
      <c r="C81" s="41" t="str">
        <f>IF($E81="","",ML_N)</f>
        <v/>
      </c>
      <c r="D81" s="43" t="str">
        <f>IF($B81="","",IFERROR(VLOOKUP($B81,'Plan Cultivos'!$A$5:$D$204,4,FALSE)&amp;"",""))</f>
        <v/>
      </c>
      <c r="E81" s="45" t="n"/>
      <c r="F81" s="43" t="n"/>
      <c r="G81" s="52" t="n"/>
      <c r="H81" s="52" t="n"/>
      <c r="I81" s="53" t="str">
        <f>IF(AND(ISNUMBER($G81),ISNUMBER($H81)),$H81-$G81+1,"")</f>
        <v/>
      </c>
      <c r="J81" s="43" t="str">
        <f>IF($E81="","",ML_RESP)</f>
        <v/>
      </c>
      <c r="K81" s="45" t="str">
        <f>IF($E81="","",IFERROR(VLOOKUP($B81,'Plan Cultivos'!$A$5:$T$204,20,FALSE)&amp;"",ML_FICHA&amp;""))</f>
        <v/>
      </c>
      <c r="L81" s="45" t="n"/>
      <c r="M81" s="43" t="n"/>
      <c r="N81" s="56" t="n"/>
      <c r="O81" s="67" t="str">
        <f>IF(ISNUMBER($G81),IF(AND($G81&lt;DATE(ML_ANO,2,1),IF(ISNUMBER($H81),$H81,$G81)&gt;=DATE(ML_ANO,1,1)),1,""),"")</f>
        <v/>
      </c>
      <c r="P81" s="67" t="str">
        <f>IF(ISNUMBER($G81),IF(AND($G81&lt;DATE(ML_ANO,3,1),IF(ISNUMBER($H81),$H81,$G81)&gt;=DATE(ML_ANO,2,1)),1,""),"")</f>
        <v/>
      </c>
      <c r="Q81" s="67" t="str">
        <f>IF(ISNUMBER($G81),IF(AND($G81&lt;DATE(ML_ANO,4,1),IF(ISNUMBER($H81),$H81,$G81)&gt;=DATE(ML_ANO,3,1)),1,""),"")</f>
        <v/>
      </c>
      <c r="R81" s="67" t="str">
        <f>IF(ISNUMBER($G81),IF(AND($G81&lt;DATE(ML_ANO,5,1),IF(ISNUMBER($H81),$H81,$G81)&gt;=DATE(ML_ANO,4,1)),1,""),"")</f>
        <v/>
      </c>
      <c r="S81" s="67" t="str">
        <f>IF(ISNUMBER($G81),IF(AND($G81&lt;DATE(ML_ANO,6,1),IF(ISNUMBER($H81),$H81,$G81)&gt;=DATE(ML_ANO,5,1)),1,""),"")</f>
        <v/>
      </c>
      <c r="T81" s="67" t="str">
        <f>IF(ISNUMBER($G81),IF(AND($G81&lt;DATE(ML_ANO,7,1),IF(ISNUMBER($H81),$H81,$G81)&gt;=DATE(ML_ANO,6,1)),1,""),"")</f>
        <v/>
      </c>
      <c r="U81" s="67" t="str">
        <f>IF(ISNUMBER($G81),IF(AND($G81&lt;DATE(ML_ANO,8,1),IF(ISNUMBER($H81),$H81,$G81)&gt;=DATE(ML_ANO,7,1)),1,""),"")</f>
        <v/>
      </c>
      <c r="V81" s="67" t="str">
        <f>IF(ISNUMBER($G81),IF(AND($G81&lt;DATE(ML_ANO,9,1),IF(ISNUMBER($H81),$H81,$G81)&gt;=DATE(ML_ANO,8,1)),1,""),"")</f>
        <v/>
      </c>
      <c r="W81" s="67" t="str">
        <f>IF(ISNUMBER($G81),IF(AND($G81&lt;DATE(ML_ANO,10,1),IF(ISNUMBER($H81),$H81,$G81)&gt;=DATE(ML_ANO,9,1)),1,""),"")</f>
        <v/>
      </c>
      <c r="X81" s="67" t="str">
        <f>IF(ISNUMBER($G81),IF(AND($G81&lt;DATE(ML_ANO,11,1),IF(ISNUMBER($H81),$H81,$G81)&gt;=DATE(ML_ANO,10,1)),1,""),"")</f>
        <v/>
      </c>
      <c r="Y81" s="67" t="str">
        <f>IF(ISNUMBER($G81),IF(AND($G81&lt;DATE(ML_ANO,12,1),IF(ISNUMBER($H81),$H81,$G81)&gt;=DATE(ML_ANO,11,1)),1,""),"")</f>
        <v/>
      </c>
      <c r="Z81" s="67" t="str">
        <f>IF(ISNUMBER($G81),IF(AND($G81&lt;DATE(ML_ANO,13,1),IF(ISNUMBER($H81),$H81,$G81)&gt;=DATE(ML_ANO,12,1)),1,""),"")</f>
        <v/>
      </c>
    </row>
    <row r="82">
      <c r="A82" s="57" t="inlineStr">
        <is>
          <t>A-078</t>
        </is>
      </c>
      <c r="B82" s="48" t="str">
        <f>IF($E82="","",IF(COUNTIF('Plan Cultivos'!$D$5:$D$204,"?*")=1,INDEX('Plan Cultivos'!$A$5:$A$204,MATCH("?*",'Plan Cultivos'!$D$5:$D$204,0)),""))</f>
        <v/>
      </c>
      <c r="C82" s="58" t="str">
        <f>IF($E82="","",ML_N)</f>
        <v/>
      </c>
      <c r="D82" s="48" t="str">
        <f>IF($B82="","",IFERROR(VLOOKUP($B82,'Plan Cultivos'!$A$5:$D$204,4,FALSE)&amp;"",""))</f>
        <v/>
      </c>
      <c r="E82" s="47" t="n"/>
      <c r="F82" s="48" t="n"/>
      <c r="G82" s="59" t="n"/>
      <c r="H82" s="59" t="n"/>
      <c r="I82" s="60" t="str">
        <f>IF(AND(ISNUMBER($G82),ISNUMBER($H82)),$H82-$G82+1,"")</f>
        <v/>
      </c>
      <c r="J82" s="48" t="str">
        <f>IF($E82="","",ML_RESP)</f>
        <v/>
      </c>
      <c r="K82" s="47" t="str">
        <f>IF($E82="","",IFERROR(VLOOKUP($B82,'Plan Cultivos'!$A$5:$T$204,20,FALSE)&amp;"",ML_FICHA&amp;""))</f>
        <v/>
      </c>
      <c r="L82" s="47" t="n"/>
      <c r="M82" s="48" t="n"/>
      <c r="N82" s="63" t="n"/>
      <c r="O82" s="68" t="str">
        <f>IF(ISNUMBER($G82),IF(AND($G82&lt;DATE(ML_ANO,2,1),IF(ISNUMBER($H82),$H82,$G82)&gt;=DATE(ML_ANO,1,1)),1,""),"")</f>
        <v/>
      </c>
      <c r="P82" s="68" t="str">
        <f>IF(ISNUMBER($G82),IF(AND($G82&lt;DATE(ML_ANO,3,1),IF(ISNUMBER($H82),$H82,$G82)&gt;=DATE(ML_ANO,2,1)),1,""),"")</f>
        <v/>
      </c>
      <c r="Q82" s="68" t="str">
        <f>IF(ISNUMBER($G82),IF(AND($G82&lt;DATE(ML_ANO,4,1),IF(ISNUMBER($H82),$H82,$G82)&gt;=DATE(ML_ANO,3,1)),1,""),"")</f>
        <v/>
      </c>
      <c r="R82" s="68" t="str">
        <f>IF(ISNUMBER($G82),IF(AND($G82&lt;DATE(ML_ANO,5,1),IF(ISNUMBER($H82),$H82,$G82)&gt;=DATE(ML_ANO,4,1)),1,""),"")</f>
        <v/>
      </c>
      <c r="S82" s="68" t="str">
        <f>IF(ISNUMBER($G82),IF(AND($G82&lt;DATE(ML_ANO,6,1),IF(ISNUMBER($H82),$H82,$G82)&gt;=DATE(ML_ANO,5,1)),1,""),"")</f>
        <v/>
      </c>
      <c r="T82" s="68" t="str">
        <f>IF(ISNUMBER($G82),IF(AND($G82&lt;DATE(ML_ANO,7,1),IF(ISNUMBER($H82),$H82,$G82)&gt;=DATE(ML_ANO,6,1)),1,""),"")</f>
        <v/>
      </c>
      <c r="U82" s="68" t="str">
        <f>IF(ISNUMBER($G82),IF(AND($G82&lt;DATE(ML_ANO,8,1),IF(ISNUMBER($H82),$H82,$G82)&gt;=DATE(ML_ANO,7,1)),1,""),"")</f>
        <v/>
      </c>
      <c r="V82" s="68" t="str">
        <f>IF(ISNUMBER($G82),IF(AND($G82&lt;DATE(ML_ANO,9,1),IF(ISNUMBER($H82),$H82,$G82)&gt;=DATE(ML_ANO,8,1)),1,""),"")</f>
        <v/>
      </c>
      <c r="W82" s="68" t="str">
        <f>IF(ISNUMBER($G82),IF(AND($G82&lt;DATE(ML_ANO,10,1),IF(ISNUMBER($H82),$H82,$G82)&gt;=DATE(ML_ANO,9,1)),1,""),"")</f>
        <v/>
      </c>
      <c r="X82" s="68" t="str">
        <f>IF(ISNUMBER($G82),IF(AND($G82&lt;DATE(ML_ANO,11,1),IF(ISNUMBER($H82),$H82,$G82)&gt;=DATE(ML_ANO,10,1)),1,""),"")</f>
        <v/>
      </c>
      <c r="Y82" s="68" t="str">
        <f>IF(ISNUMBER($G82),IF(AND($G82&lt;DATE(ML_ANO,12,1),IF(ISNUMBER($H82),$H82,$G82)&gt;=DATE(ML_ANO,11,1)),1,""),"")</f>
        <v/>
      </c>
      <c r="Z82" s="68" t="str">
        <f>IF(ISNUMBER($G82),IF(AND($G82&lt;DATE(ML_ANO,13,1),IF(ISNUMBER($H82),$H82,$G82)&gt;=DATE(ML_ANO,12,1)),1,""),"")</f>
        <v/>
      </c>
    </row>
    <row r="83">
      <c r="A83" s="42" t="inlineStr">
        <is>
          <t>A-079</t>
        </is>
      </c>
      <c r="B83" s="43" t="str">
        <f>IF($E83="","",IF(COUNTIF('Plan Cultivos'!$D$5:$D$204,"?*")=1,INDEX('Plan Cultivos'!$A$5:$A$204,MATCH("?*",'Plan Cultivos'!$D$5:$D$204,0)),""))</f>
        <v/>
      </c>
      <c r="C83" s="41" t="str">
        <f>IF($E83="","",ML_N)</f>
        <v/>
      </c>
      <c r="D83" s="43" t="str">
        <f>IF($B83="","",IFERROR(VLOOKUP($B83,'Plan Cultivos'!$A$5:$D$204,4,FALSE)&amp;"",""))</f>
        <v/>
      </c>
      <c r="E83" s="45" t="n"/>
      <c r="F83" s="43" t="n"/>
      <c r="G83" s="52" t="n"/>
      <c r="H83" s="52" t="n"/>
      <c r="I83" s="53" t="str">
        <f>IF(AND(ISNUMBER($G83),ISNUMBER($H83)),$H83-$G83+1,"")</f>
        <v/>
      </c>
      <c r="J83" s="43" t="str">
        <f>IF($E83="","",ML_RESP)</f>
        <v/>
      </c>
      <c r="K83" s="45" t="str">
        <f>IF($E83="","",IFERROR(VLOOKUP($B83,'Plan Cultivos'!$A$5:$T$204,20,FALSE)&amp;"",ML_FICHA&amp;""))</f>
        <v/>
      </c>
      <c r="L83" s="45" t="n"/>
      <c r="M83" s="43" t="n"/>
      <c r="N83" s="56" t="n"/>
      <c r="O83" s="67" t="str">
        <f>IF(ISNUMBER($G83),IF(AND($G83&lt;DATE(ML_ANO,2,1),IF(ISNUMBER($H83),$H83,$G83)&gt;=DATE(ML_ANO,1,1)),1,""),"")</f>
        <v/>
      </c>
      <c r="P83" s="67" t="str">
        <f>IF(ISNUMBER($G83),IF(AND($G83&lt;DATE(ML_ANO,3,1),IF(ISNUMBER($H83),$H83,$G83)&gt;=DATE(ML_ANO,2,1)),1,""),"")</f>
        <v/>
      </c>
      <c r="Q83" s="67" t="str">
        <f>IF(ISNUMBER($G83),IF(AND($G83&lt;DATE(ML_ANO,4,1),IF(ISNUMBER($H83),$H83,$G83)&gt;=DATE(ML_ANO,3,1)),1,""),"")</f>
        <v/>
      </c>
      <c r="R83" s="67" t="str">
        <f>IF(ISNUMBER($G83),IF(AND($G83&lt;DATE(ML_ANO,5,1),IF(ISNUMBER($H83),$H83,$G83)&gt;=DATE(ML_ANO,4,1)),1,""),"")</f>
        <v/>
      </c>
      <c r="S83" s="67" t="str">
        <f>IF(ISNUMBER($G83),IF(AND($G83&lt;DATE(ML_ANO,6,1),IF(ISNUMBER($H83),$H83,$G83)&gt;=DATE(ML_ANO,5,1)),1,""),"")</f>
        <v/>
      </c>
      <c r="T83" s="67" t="str">
        <f>IF(ISNUMBER($G83),IF(AND($G83&lt;DATE(ML_ANO,7,1),IF(ISNUMBER($H83),$H83,$G83)&gt;=DATE(ML_ANO,6,1)),1,""),"")</f>
        <v/>
      </c>
      <c r="U83" s="67" t="str">
        <f>IF(ISNUMBER($G83),IF(AND($G83&lt;DATE(ML_ANO,8,1),IF(ISNUMBER($H83),$H83,$G83)&gt;=DATE(ML_ANO,7,1)),1,""),"")</f>
        <v/>
      </c>
      <c r="V83" s="67" t="str">
        <f>IF(ISNUMBER($G83),IF(AND($G83&lt;DATE(ML_ANO,9,1),IF(ISNUMBER($H83),$H83,$G83)&gt;=DATE(ML_ANO,8,1)),1,""),"")</f>
        <v/>
      </c>
      <c r="W83" s="67" t="str">
        <f>IF(ISNUMBER($G83),IF(AND($G83&lt;DATE(ML_ANO,10,1),IF(ISNUMBER($H83),$H83,$G83)&gt;=DATE(ML_ANO,9,1)),1,""),"")</f>
        <v/>
      </c>
      <c r="X83" s="67" t="str">
        <f>IF(ISNUMBER($G83),IF(AND($G83&lt;DATE(ML_ANO,11,1),IF(ISNUMBER($H83),$H83,$G83)&gt;=DATE(ML_ANO,10,1)),1,""),"")</f>
        <v/>
      </c>
      <c r="Y83" s="67" t="str">
        <f>IF(ISNUMBER($G83),IF(AND($G83&lt;DATE(ML_ANO,12,1),IF(ISNUMBER($H83),$H83,$G83)&gt;=DATE(ML_ANO,11,1)),1,""),"")</f>
        <v/>
      </c>
      <c r="Z83" s="67" t="str">
        <f>IF(ISNUMBER($G83),IF(AND($G83&lt;DATE(ML_ANO,13,1),IF(ISNUMBER($H83),$H83,$G83)&gt;=DATE(ML_ANO,12,1)),1,""),"")</f>
        <v/>
      </c>
    </row>
    <row r="84">
      <c r="A84" s="57" t="inlineStr">
        <is>
          <t>A-080</t>
        </is>
      </c>
      <c r="B84" s="48" t="str">
        <f>IF($E84="","",IF(COUNTIF('Plan Cultivos'!$D$5:$D$204,"?*")=1,INDEX('Plan Cultivos'!$A$5:$A$204,MATCH("?*",'Plan Cultivos'!$D$5:$D$204,0)),""))</f>
        <v/>
      </c>
      <c r="C84" s="58" t="str">
        <f>IF($E84="","",ML_N)</f>
        <v/>
      </c>
      <c r="D84" s="48" t="str">
        <f>IF($B84="","",IFERROR(VLOOKUP($B84,'Plan Cultivos'!$A$5:$D$204,4,FALSE)&amp;"",""))</f>
        <v/>
      </c>
      <c r="E84" s="47" t="n"/>
      <c r="F84" s="48" t="n"/>
      <c r="G84" s="59" t="n"/>
      <c r="H84" s="59" t="n"/>
      <c r="I84" s="60" t="str">
        <f>IF(AND(ISNUMBER($G84),ISNUMBER($H84)),$H84-$G84+1,"")</f>
        <v/>
      </c>
      <c r="J84" s="48" t="str">
        <f>IF($E84="","",ML_RESP)</f>
        <v/>
      </c>
      <c r="K84" s="47" t="str">
        <f>IF($E84="","",IFERROR(VLOOKUP($B84,'Plan Cultivos'!$A$5:$T$204,20,FALSE)&amp;"",ML_FICHA&amp;""))</f>
        <v/>
      </c>
      <c r="L84" s="47" t="n"/>
      <c r="M84" s="48" t="n"/>
      <c r="N84" s="63" t="n"/>
      <c r="O84" s="68" t="str">
        <f>IF(ISNUMBER($G84),IF(AND($G84&lt;DATE(ML_ANO,2,1),IF(ISNUMBER($H84),$H84,$G84)&gt;=DATE(ML_ANO,1,1)),1,""),"")</f>
        <v/>
      </c>
      <c r="P84" s="68" t="str">
        <f>IF(ISNUMBER($G84),IF(AND($G84&lt;DATE(ML_ANO,3,1),IF(ISNUMBER($H84),$H84,$G84)&gt;=DATE(ML_ANO,2,1)),1,""),"")</f>
        <v/>
      </c>
      <c r="Q84" s="68" t="str">
        <f>IF(ISNUMBER($G84),IF(AND($G84&lt;DATE(ML_ANO,4,1),IF(ISNUMBER($H84),$H84,$G84)&gt;=DATE(ML_ANO,3,1)),1,""),"")</f>
        <v/>
      </c>
      <c r="R84" s="68" t="str">
        <f>IF(ISNUMBER($G84),IF(AND($G84&lt;DATE(ML_ANO,5,1),IF(ISNUMBER($H84),$H84,$G84)&gt;=DATE(ML_ANO,4,1)),1,""),"")</f>
        <v/>
      </c>
      <c r="S84" s="68" t="str">
        <f>IF(ISNUMBER($G84),IF(AND($G84&lt;DATE(ML_ANO,6,1),IF(ISNUMBER($H84),$H84,$G84)&gt;=DATE(ML_ANO,5,1)),1,""),"")</f>
        <v/>
      </c>
      <c r="T84" s="68" t="str">
        <f>IF(ISNUMBER($G84),IF(AND($G84&lt;DATE(ML_ANO,7,1),IF(ISNUMBER($H84),$H84,$G84)&gt;=DATE(ML_ANO,6,1)),1,""),"")</f>
        <v/>
      </c>
      <c r="U84" s="68" t="str">
        <f>IF(ISNUMBER($G84),IF(AND($G84&lt;DATE(ML_ANO,8,1),IF(ISNUMBER($H84),$H84,$G84)&gt;=DATE(ML_ANO,7,1)),1,""),"")</f>
        <v/>
      </c>
      <c r="V84" s="68" t="str">
        <f>IF(ISNUMBER($G84),IF(AND($G84&lt;DATE(ML_ANO,9,1),IF(ISNUMBER($H84),$H84,$G84)&gt;=DATE(ML_ANO,8,1)),1,""),"")</f>
        <v/>
      </c>
      <c r="W84" s="68" t="str">
        <f>IF(ISNUMBER($G84),IF(AND($G84&lt;DATE(ML_ANO,10,1),IF(ISNUMBER($H84),$H84,$G84)&gt;=DATE(ML_ANO,9,1)),1,""),"")</f>
        <v/>
      </c>
      <c r="X84" s="68" t="str">
        <f>IF(ISNUMBER($G84),IF(AND($G84&lt;DATE(ML_ANO,11,1),IF(ISNUMBER($H84),$H84,$G84)&gt;=DATE(ML_ANO,10,1)),1,""),"")</f>
        <v/>
      </c>
      <c r="Y84" s="68" t="str">
        <f>IF(ISNUMBER($G84),IF(AND($G84&lt;DATE(ML_ANO,12,1),IF(ISNUMBER($H84),$H84,$G84)&gt;=DATE(ML_ANO,11,1)),1,""),"")</f>
        <v/>
      </c>
      <c r="Z84" s="68" t="str">
        <f>IF(ISNUMBER($G84),IF(AND($G84&lt;DATE(ML_ANO,13,1),IF(ISNUMBER($H84),$H84,$G84)&gt;=DATE(ML_ANO,12,1)),1,""),"")</f>
        <v/>
      </c>
    </row>
    <row r="85">
      <c r="A85" s="42" t="inlineStr">
        <is>
          <t>A-081</t>
        </is>
      </c>
      <c r="B85" s="43" t="str">
        <f>IF($E85="","",IF(COUNTIF('Plan Cultivos'!$D$5:$D$204,"?*")=1,INDEX('Plan Cultivos'!$A$5:$A$204,MATCH("?*",'Plan Cultivos'!$D$5:$D$204,0)),""))</f>
        <v/>
      </c>
      <c r="C85" s="41" t="str">
        <f>IF($E85="","",ML_N)</f>
        <v/>
      </c>
      <c r="D85" s="43" t="str">
        <f>IF($B85="","",IFERROR(VLOOKUP($B85,'Plan Cultivos'!$A$5:$D$204,4,FALSE)&amp;"",""))</f>
        <v/>
      </c>
      <c r="E85" s="45" t="n"/>
      <c r="F85" s="43" t="n"/>
      <c r="G85" s="52" t="n"/>
      <c r="H85" s="52" t="n"/>
      <c r="I85" s="53" t="str">
        <f>IF(AND(ISNUMBER($G85),ISNUMBER($H85)),$H85-$G85+1,"")</f>
        <v/>
      </c>
      <c r="J85" s="43" t="str">
        <f>IF($E85="","",ML_RESP)</f>
        <v/>
      </c>
      <c r="K85" s="45" t="str">
        <f>IF($E85="","",IFERROR(VLOOKUP($B85,'Plan Cultivos'!$A$5:$T$204,20,FALSE)&amp;"",ML_FICHA&amp;""))</f>
        <v/>
      </c>
      <c r="L85" s="45" t="n"/>
      <c r="M85" s="43" t="n"/>
      <c r="N85" s="56" t="n"/>
      <c r="O85" s="67" t="str">
        <f>IF(ISNUMBER($G85),IF(AND($G85&lt;DATE(ML_ANO,2,1),IF(ISNUMBER($H85),$H85,$G85)&gt;=DATE(ML_ANO,1,1)),1,""),"")</f>
        <v/>
      </c>
      <c r="P85" s="67" t="str">
        <f>IF(ISNUMBER($G85),IF(AND($G85&lt;DATE(ML_ANO,3,1),IF(ISNUMBER($H85),$H85,$G85)&gt;=DATE(ML_ANO,2,1)),1,""),"")</f>
        <v/>
      </c>
      <c r="Q85" s="67" t="str">
        <f>IF(ISNUMBER($G85),IF(AND($G85&lt;DATE(ML_ANO,4,1),IF(ISNUMBER($H85),$H85,$G85)&gt;=DATE(ML_ANO,3,1)),1,""),"")</f>
        <v/>
      </c>
      <c r="R85" s="67" t="str">
        <f>IF(ISNUMBER($G85),IF(AND($G85&lt;DATE(ML_ANO,5,1),IF(ISNUMBER($H85),$H85,$G85)&gt;=DATE(ML_ANO,4,1)),1,""),"")</f>
        <v/>
      </c>
      <c r="S85" s="67" t="str">
        <f>IF(ISNUMBER($G85),IF(AND($G85&lt;DATE(ML_ANO,6,1),IF(ISNUMBER($H85),$H85,$G85)&gt;=DATE(ML_ANO,5,1)),1,""),"")</f>
        <v/>
      </c>
      <c r="T85" s="67" t="str">
        <f>IF(ISNUMBER($G85),IF(AND($G85&lt;DATE(ML_ANO,7,1),IF(ISNUMBER($H85),$H85,$G85)&gt;=DATE(ML_ANO,6,1)),1,""),"")</f>
        <v/>
      </c>
      <c r="U85" s="67" t="str">
        <f>IF(ISNUMBER($G85),IF(AND($G85&lt;DATE(ML_ANO,8,1),IF(ISNUMBER($H85),$H85,$G85)&gt;=DATE(ML_ANO,7,1)),1,""),"")</f>
        <v/>
      </c>
      <c r="V85" s="67" t="str">
        <f>IF(ISNUMBER($G85),IF(AND($G85&lt;DATE(ML_ANO,9,1),IF(ISNUMBER($H85),$H85,$G85)&gt;=DATE(ML_ANO,8,1)),1,""),"")</f>
        <v/>
      </c>
      <c r="W85" s="67" t="str">
        <f>IF(ISNUMBER($G85),IF(AND($G85&lt;DATE(ML_ANO,10,1),IF(ISNUMBER($H85),$H85,$G85)&gt;=DATE(ML_ANO,9,1)),1,""),"")</f>
        <v/>
      </c>
      <c r="X85" s="67" t="str">
        <f>IF(ISNUMBER($G85),IF(AND($G85&lt;DATE(ML_ANO,11,1),IF(ISNUMBER($H85),$H85,$G85)&gt;=DATE(ML_ANO,10,1)),1,""),"")</f>
        <v/>
      </c>
      <c r="Y85" s="67" t="str">
        <f>IF(ISNUMBER($G85),IF(AND($G85&lt;DATE(ML_ANO,12,1),IF(ISNUMBER($H85),$H85,$G85)&gt;=DATE(ML_ANO,11,1)),1,""),"")</f>
        <v/>
      </c>
      <c r="Z85" s="67" t="str">
        <f>IF(ISNUMBER($G85),IF(AND($G85&lt;DATE(ML_ANO,13,1),IF(ISNUMBER($H85),$H85,$G85)&gt;=DATE(ML_ANO,12,1)),1,""),"")</f>
        <v/>
      </c>
    </row>
    <row r="86">
      <c r="A86" s="57" t="inlineStr">
        <is>
          <t>A-082</t>
        </is>
      </c>
      <c r="B86" s="48" t="str">
        <f>IF($E86="","",IF(COUNTIF('Plan Cultivos'!$D$5:$D$204,"?*")=1,INDEX('Plan Cultivos'!$A$5:$A$204,MATCH("?*",'Plan Cultivos'!$D$5:$D$204,0)),""))</f>
        <v/>
      </c>
      <c r="C86" s="58" t="str">
        <f>IF($E86="","",ML_N)</f>
        <v/>
      </c>
      <c r="D86" s="48" t="str">
        <f>IF($B86="","",IFERROR(VLOOKUP($B86,'Plan Cultivos'!$A$5:$D$204,4,FALSE)&amp;"",""))</f>
        <v/>
      </c>
      <c r="E86" s="47" t="n"/>
      <c r="F86" s="48" t="n"/>
      <c r="G86" s="59" t="n"/>
      <c r="H86" s="59" t="n"/>
      <c r="I86" s="60" t="str">
        <f>IF(AND(ISNUMBER($G86),ISNUMBER($H86)),$H86-$G86+1,"")</f>
        <v/>
      </c>
      <c r="J86" s="48" t="str">
        <f>IF($E86="","",ML_RESP)</f>
        <v/>
      </c>
      <c r="K86" s="47" t="str">
        <f>IF($E86="","",IFERROR(VLOOKUP($B86,'Plan Cultivos'!$A$5:$T$204,20,FALSE)&amp;"",ML_FICHA&amp;""))</f>
        <v/>
      </c>
      <c r="L86" s="47" t="n"/>
      <c r="M86" s="48" t="n"/>
      <c r="N86" s="63" t="n"/>
      <c r="O86" s="68" t="str">
        <f>IF(ISNUMBER($G86),IF(AND($G86&lt;DATE(ML_ANO,2,1),IF(ISNUMBER($H86),$H86,$G86)&gt;=DATE(ML_ANO,1,1)),1,""),"")</f>
        <v/>
      </c>
      <c r="P86" s="68" t="str">
        <f>IF(ISNUMBER($G86),IF(AND($G86&lt;DATE(ML_ANO,3,1),IF(ISNUMBER($H86),$H86,$G86)&gt;=DATE(ML_ANO,2,1)),1,""),"")</f>
        <v/>
      </c>
      <c r="Q86" s="68" t="str">
        <f>IF(ISNUMBER($G86),IF(AND($G86&lt;DATE(ML_ANO,4,1),IF(ISNUMBER($H86),$H86,$G86)&gt;=DATE(ML_ANO,3,1)),1,""),"")</f>
        <v/>
      </c>
      <c r="R86" s="68" t="str">
        <f>IF(ISNUMBER($G86),IF(AND($G86&lt;DATE(ML_ANO,5,1),IF(ISNUMBER($H86),$H86,$G86)&gt;=DATE(ML_ANO,4,1)),1,""),"")</f>
        <v/>
      </c>
      <c r="S86" s="68" t="str">
        <f>IF(ISNUMBER($G86),IF(AND($G86&lt;DATE(ML_ANO,6,1),IF(ISNUMBER($H86),$H86,$G86)&gt;=DATE(ML_ANO,5,1)),1,""),"")</f>
        <v/>
      </c>
      <c r="T86" s="68" t="str">
        <f>IF(ISNUMBER($G86),IF(AND($G86&lt;DATE(ML_ANO,7,1),IF(ISNUMBER($H86),$H86,$G86)&gt;=DATE(ML_ANO,6,1)),1,""),"")</f>
        <v/>
      </c>
      <c r="U86" s="68" t="str">
        <f>IF(ISNUMBER($G86),IF(AND($G86&lt;DATE(ML_ANO,8,1),IF(ISNUMBER($H86),$H86,$G86)&gt;=DATE(ML_ANO,7,1)),1,""),"")</f>
        <v/>
      </c>
      <c r="V86" s="68" t="str">
        <f>IF(ISNUMBER($G86),IF(AND($G86&lt;DATE(ML_ANO,9,1),IF(ISNUMBER($H86),$H86,$G86)&gt;=DATE(ML_ANO,8,1)),1,""),"")</f>
        <v/>
      </c>
      <c r="W86" s="68" t="str">
        <f>IF(ISNUMBER($G86),IF(AND($G86&lt;DATE(ML_ANO,10,1),IF(ISNUMBER($H86),$H86,$G86)&gt;=DATE(ML_ANO,9,1)),1,""),"")</f>
        <v/>
      </c>
      <c r="X86" s="68" t="str">
        <f>IF(ISNUMBER($G86),IF(AND($G86&lt;DATE(ML_ANO,11,1),IF(ISNUMBER($H86),$H86,$G86)&gt;=DATE(ML_ANO,10,1)),1,""),"")</f>
        <v/>
      </c>
      <c r="Y86" s="68" t="str">
        <f>IF(ISNUMBER($G86),IF(AND($G86&lt;DATE(ML_ANO,12,1),IF(ISNUMBER($H86),$H86,$G86)&gt;=DATE(ML_ANO,11,1)),1,""),"")</f>
        <v/>
      </c>
      <c r="Z86" s="68" t="str">
        <f>IF(ISNUMBER($G86),IF(AND($G86&lt;DATE(ML_ANO,13,1),IF(ISNUMBER($H86),$H86,$G86)&gt;=DATE(ML_ANO,12,1)),1,""),"")</f>
        <v/>
      </c>
    </row>
    <row r="87">
      <c r="A87" s="42" t="inlineStr">
        <is>
          <t>A-083</t>
        </is>
      </c>
      <c r="B87" s="43" t="str">
        <f>IF($E87="","",IF(COUNTIF('Plan Cultivos'!$D$5:$D$204,"?*")=1,INDEX('Plan Cultivos'!$A$5:$A$204,MATCH("?*",'Plan Cultivos'!$D$5:$D$204,0)),""))</f>
        <v/>
      </c>
      <c r="C87" s="41" t="str">
        <f>IF($E87="","",ML_N)</f>
        <v/>
      </c>
      <c r="D87" s="43" t="str">
        <f>IF($B87="","",IFERROR(VLOOKUP($B87,'Plan Cultivos'!$A$5:$D$204,4,FALSE)&amp;"",""))</f>
        <v/>
      </c>
      <c r="E87" s="45" t="n"/>
      <c r="F87" s="43" t="n"/>
      <c r="G87" s="52" t="n"/>
      <c r="H87" s="52" t="n"/>
      <c r="I87" s="53" t="str">
        <f>IF(AND(ISNUMBER($G87),ISNUMBER($H87)),$H87-$G87+1,"")</f>
        <v/>
      </c>
      <c r="J87" s="43" t="str">
        <f>IF($E87="","",ML_RESP)</f>
        <v/>
      </c>
      <c r="K87" s="45" t="str">
        <f>IF($E87="","",IFERROR(VLOOKUP($B87,'Plan Cultivos'!$A$5:$T$204,20,FALSE)&amp;"",ML_FICHA&amp;""))</f>
        <v/>
      </c>
      <c r="L87" s="45" t="n"/>
      <c r="M87" s="43" t="n"/>
      <c r="N87" s="56" t="n"/>
      <c r="O87" s="67" t="str">
        <f>IF(ISNUMBER($G87),IF(AND($G87&lt;DATE(ML_ANO,2,1),IF(ISNUMBER($H87),$H87,$G87)&gt;=DATE(ML_ANO,1,1)),1,""),"")</f>
        <v/>
      </c>
      <c r="P87" s="67" t="str">
        <f>IF(ISNUMBER($G87),IF(AND($G87&lt;DATE(ML_ANO,3,1),IF(ISNUMBER($H87),$H87,$G87)&gt;=DATE(ML_ANO,2,1)),1,""),"")</f>
        <v/>
      </c>
      <c r="Q87" s="67" t="str">
        <f>IF(ISNUMBER($G87),IF(AND($G87&lt;DATE(ML_ANO,4,1),IF(ISNUMBER($H87),$H87,$G87)&gt;=DATE(ML_ANO,3,1)),1,""),"")</f>
        <v/>
      </c>
      <c r="R87" s="67" t="str">
        <f>IF(ISNUMBER($G87),IF(AND($G87&lt;DATE(ML_ANO,5,1),IF(ISNUMBER($H87),$H87,$G87)&gt;=DATE(ML_ANO,4,1)),1,""),"")</f>
        <v/>
      </c>
      <c r="S87" s="67" t="str">
        <f>IF(ISNUMBER($G87),IF(AND($G87&lt;DATE(ML_ANO,6,1),IF(ISNUMBER($H87),$H87,$G87)&gt;=DATE(ML_ANO,5,1)),1,""),"")</f>
        <v/>
      </c>
      <c r="T87" s="67" t="str">
        <f>IF(ISNUMBER($G87),IF(AND($G87&lt;DATE(ML_ANO,7,1),IF(ISNUMBER($H87),$H87,$G87)&gt;=DATE(ML_ANO,6,1)),1,""),"")</f>
        <v/>
      </c>
      <c r="U87" s="67" t="str">
        <f>IF(ISNUMBER($G87),IF(AND($G87&lt;DATE(ML_ANO,8,1),IF(ISNUMBER($H87),$H87,$G87)&gt;=DATE(ML_ANO,7,1)),1,""),"")</f>
        <v/>
      </c>
      <c r="V87" s="67" t="str">
        <f>IF(ISNUMBER($G87),IF(AND($G87&lt;DATE(ML_ANO,9,1),IF(ISNUMBER($H87),$H87,$G87)&gt;=DATE(ML_ANO,8,1)),1,""),"")</f>
        <v/>
      </c>
      <c r="W87" s="67" t="str">
        <f>IF(ISNUMBER($G87),IF(AND($G87&lt;DATE(ML_ANO,10,1),IF(ISNUMBER($H87),$H87,$G87)&gt;=DATE(ML_ANO,9,1)),1,""),"")</f>
        <v/>
      </c>
      <c r="X87" s="67" t="str">
        <f>IF(ISNUMBER($G87),IF(AND($G87&lt;DATE(ML_ANO,11,1),IF(ISNUMBER($H87),$H87,$G87)&gt;=DATE(ML_ANO,10,1)),1,""),"")</f>
        <v/>
      </c>
      <c r="Y87" s="67" t="str">
        <f>IF(ISNUMBER($G87),IF(AND($G87&lt;DATE(ML_ANO,12,1),IF(ISNUMBER($H87),$H87,$G87)&gt;=DATE(ML_ANO,11,1)),1,""),"")</f>
        <v/>
      </c>
      <c r="Z87" s="67" t="str">
        <f>IF(ISNUMBER($G87),IF(AND($G87&lt;DATE(ML_ANO,13,1),IF(ISNUMBER($H87),$H87,$G87)&gt;=DATE(ML_ANO,12,1)),1,""),"")</f>
        <v/>
      </c>
    </row>
    <row r="88">
      <c r="A88" s="57" t="inlineStr">
        <is>
          <t>A-084</t>
        </is>
      </c>
      <c r="B88" s="48" t="str">
        <f>IF($E88="","",IF(COUNTIF('Plan Cultivos'!$D$5:$D$204,"?*")=1,INDEX('Plan Cultivos'!$A$5:$A$204,MATCH("?*",'Plan Cultivos'!$D$5:$D$204,0)),""))</f>
        <v/>
      </c>
      <c r="C88" s="58" t="str">
        <f>IF($E88="","",ML_N)</f>
        <v/>
      </c>
      <c r="D88" s="48" t="str">
        <f>IF($B88="","",IFERROR(VLOOKUP($B88,'Plan Cultivos'!$A$5:$D$204,4,FALSE)&amp;"",""))</f>
        <v/>
      </c>
      <c r="E88" s="47" t="n"/>
      <c r="F88" s="48" t="n"/>
      <c r="G88" s="59" t="n"/>
      <c r="H88" s="59" t="n"/>
      <c r="I88" s="60" t="str">
        <f>IF(AND(ISNUMBER($G88),ISNUMBER($H88)),$H88-$G88+1,"")</f>
        <v/>
      </c>
      <c r="J88" s="48" t="str">
        <f>IF($E88="","",ML_RESP)</f>
        <v/>
      </c>
      <c r="K88" s="47" t="str">
        <f>IF($E88="","",IFERROR(VLOOKUP($B88,'Plan Cultivos'!$A$5:$T$204,20,FALSE)&amp;"",ML_FICHA&amp;""))</f>
        <v/>
      </c>
      <c r="L88" s="47" t="n"/>
      <c r="M88" s="48" t="n"/>
      <c r="N88" s="63" t="n"/>
      <c r="O88" s="68" t="str">
        <f>IF(ISNUMBER($G88),IF(AND($G88&lt;DATE(ML_ANO,2,1),IF(ISNUMBER($H88),$H88,$G88)&gt;=DATE(ML_ANO,1,1)),1,""),"")</f>
        <v/>
      </c>
      <c r="P88" s="68" t="str">
        <f>IF(ISNUMBER($G88),IF(AND($G88&lt;DATE(ML_ANO,3,1),IF(ISNUMBER($H88),$H88,$G88)&gt;=DATE(ML_ANO,2,1)),1,""),"")</f>
        <v/>
      </c>
      <c r="Q88" s="68" t="str">
        <f>IF(ISNUMBER($G88),IF(AND($G88&lt;DATE(ML_ANO,4,1),IF(ISNUMBER($H88),$H88,$G88)&gt;=DATE(ML_ANO,3,1)),1,""),"")</f>
        <v/>
      </c>
      <c r="R88" s="68" t="str">
        <f>IF(ISNUMBER($G88),IF(AND($G88&lt;DATE(ML_ANO,5,1),IF(ISNUMBER($H88),$H88,$G88)&gt;=DATE(ML_ANO,4,1)),1,""),"")</f>
        <v/>
      </c>
      <c r="S88" s="68" t="str">
        <f>IF(ISNUMBER($G88),IF(AND($G88&lt;DATE(ML_ANO,6,1),IF(ISNUMBER($H88),$H88,$G88)&gt;=DATE(ML_ANO,5,1)),1,""),"")</f>
        <v/>
      </c>
      <c r="T88" s="68" t="str">
        <f>IF(ISNUMBER($G88),IF(AND($G88&lt;DATE(ML_ANO,7,1),IF(ISNUMBER($H88),$H88,$G88)&gt;=DATE(ML_ANO,6,1)),1,""),"")</f>
        <v/>
      </c>
      <c r="U88" s="68" t="str">
        <f>IF(ISNUMBER($G88),IF(AND($G88&lt;DATE(ML_ANO,8,1),IF(ISNUMBER($H88),$H88,$G88)&gt;=DATE(ML_ANO,7,1)),1,""),"")</f>
        <v/>
      </c>
      <c r="V88" s="68" t="str">
        <f>IF(ISNUMBER($G88),IF(AND($G88&lt;DATE(ML_ANO,9,1),IF(ISNUMBER($H88),$H88,$G88)&gt;=DATE(ML_ANO,8,1)),1,""),"")</f>
        <v/>
      </c>
      <c r="W88" s="68" t="str">
        <f>IF(ISNUMBER($G88),IF(AND($G88&lt;DATE(ML_ANO,10,1),IF(ISNUMBER($H88),$H88,$G88)&gt;=DATE(ML_ANO,9,1)),1,""),"")</f>
        <v/>
      </c>
      <c r="X88" s="68" t="str">
        <f>IF(ISNUMBER($G88),IF(AND($G88&lt;DATE(ML_ANO,11,1),IF(ISNUMBER($H88),$H88,$G88)&gt;=DATE(ML_ANO,10,1)),1,""),"")</f>
        <v/>
      </c>
      <c r="Y88" s="68" t="str">
        <f>IF(ISNUMBER($G88),IF(AND($G88&lt;DATE(ML_ANO,12,1),IF(ISNUMBER($H88),$H88,$G88)&gt;=DATE(ML_ANO,11,1)),1,""),"")</f>
        <v/>
      </c>
      <c r="Z88" s="68" t="str">
        <f>IF(ISNUMBER($G88),IF(AND($G88&lt;DATE(ML_ANO,13,1),IF(ISNUMBER($H88),$H88,$G88)&gt;=DATE(ML_ANO,12,1)),1,""),"")</f>
        <v/>
      </c>
    </row>
    <row r="89">
      <c r="A89" s="42" t="inlineStr">
        <is>
          <t>A-085</t>
        </is>
      </c>
      <c r="B89" s="43" t="str">
        <f>IF($E89="","",IF(COUNTIF('Plan Cultivos'!$D$5:$D$204,"?*")=1,INDEX('Plan Cultivos'!$A$5:$A$204,MATCH("?*",'Plan Cultivos'!$D$5:$D$204,0)),""))</f>
        <v/>
      </c>
      <c r="C89" s="41" t="str">
        <f>IF($E89="","",ML_N)</f>
        <v/>
      </c>
      <c r="D89" s="43" t="str">
        <f>IF($B89="","",IFERROR(VLOOKUP($B89,'Plan Cultivos'!$A$5:$D$204,4,FALSE)&amp;"",""))</f>
        <v/>
      </c>
      <c r="E89" s="45" t="n"/>
      <c r="F89" s="43" t="n"/>
      <c r="G89" s="52" t="n"/>
      <c r="H89" s="52" t="n"/>
      <c r="I89" s="53" t="str">
        <f>IF(AND(ISNUMBER($G89),ISNUMBER($H89)),$H89-$G89+1,"")</f>
        <v/>
      </c>
      <c r="J89" s="43" t="str">
        <f>IF($E89="","",ML_RESP)</f>
        <v/>
      </c>
      <c r="K89" s="45" t="str">
        <f>IF($E89="","",IFERROR(VLOOKUP($B89,'Plan Cultivos'!$A$5:$T$204,20,FALSE)&amp;"",ML_FICHA&amp;""))</f>
        <v/>
      </c>
      <c r="L89" s="45" t="n"/>
      <c r="M89" s="43" t="n"/>
      <c r="N89" s="56" t="n"/>
      <c r="O89" s="67" t="str">
        <f>IF(ISNUMBER($G89),IF(AND($G89&lt;DATE(ML_ANO,2,1),IF(ISNUMBER($H89),$H89,$G89)&gt;=DATE(ML_ANO,1,1)),1,""),"")</f>
        <v/>
      </c>
      <c r="P89" s="67" t="str">
        <f>IF(ISNUMBER($G89),IF(AND($G89&lt;DATE(ML_ANO,3,1),IF(ISNUMBER($H89),$H89,$G89)&gt;=DATE(ML_ANO,2,1)),1,""),"")</f>
        <v/>
      </c>
      <c r="Q89" s="67" t="str">
        <f>IF(ISNUMBER($G89),IF(AND($G89&lt;DATE(ML_ANO,4,1),IF(ISNUMBER($H89),$H89,$G89)&gt;=DATE(ML_ANO,3,1)),1,""),"")</f>
        <v/>
      </c>
      <c r="R89" s="67" t="str">
        <f>IF(ISNUMBER($G89),IF(AND($G89&lt;DATE(ML_ANO,5,1),IF(ISNUMBER($H89),$H89,$G89)&gt;=DATE(ML_ANO,4,1)),1,""),"")</f>
        <v/>
      </c>
      <c r="S89" s="67" t="str">
        <f>IF(ISNUMBER($G89),IF(AND($G89&lt;DATE(ML_ANO,6,1),IF(ISNUMBER($H89),$H89,$G89)&gt;=DATE(ML_ANO,5,1)),1,""),"")</f>
        <v/>
      </c>
      <c r="T89" s="67" t="str">
        <f>IF(ISNUMBER($G89),IF(AND($G89&lt;DATE(ML_ANO,7,1),IF(ISNUMBER($H89),$H89,$G89)&gt;=DATE(ML_ANO,6,1)),1,""),"")</f>
        <v/>
      </c>
      <c r="U89" s="67" t="str">
        <f>IF(ISNUMBER($G89),IF(AND($G89&lt;DATE(ML_ANO,8,1),IF(ISNUMBER($H89),$H89,$G89)&gt;=DATE(ML_ANO,7,1)),1,""),"")</f>
        <v/>
      </c>
      <c r="V89" s="67" t="str">
        <f>IF(ISNUMBER($G89),IF(AND($G89&lt;DATE(ML_ANO,9,1),IF(ISNUMBER($H89),$H89,$G89)&gt;=DATE(ML_ANO,8,1)),1,""),"")</f>
        <v/>
      </c>
      <c r="W89" s="67" t="str">
        <f>IF(ISNUMBER($G89),IF(AND($G89&lt;DATE(ML_ANO,10,1),IF(ISNUMBER($H89),$H89,$G89)&gt;=DATE(ML_ANO,9,1)),1,""),"")</f>
        <v/>
      </c>
      <c r="X89" s="67" t="str">
        <f>IF(ISNUMBER($G89),IF(AND($G89&lt;DATE(ML_ANO,11,1),IF(ISNUMBER($H89),$H89,$G89)&gt;=DATE(ML_ANO,10,1)),1,""),"")</f>
        <v/>
      </c>
      <c r="Y89" s="67" t="str">
        <f>IF(ISNUMBER($G89),IF(AND($G89&lt;DATE(ML_ANO,12,1),IF(ISNUMBER($H89),$H89,$G89)&gt;=DATE(ML_ANO,11,1)),1,""),"")</f>
        <v/>
      </c>
      <c r="Z89" s="67" t="str">
        <f>IF(ISNUMBER($G89),IF(AND($G89&lt;DATE(ML_ANO,13,1),IF(ISNUMBER($H89),$H89,$G89)&gt;=DATE(ML_ANO,12,1)),1,""),"")</f>
        <v/>
      </c>
    </row>
    <row r="90">
      <c r="A90" s="57" t="inlineStr">
        <is>
          <t>A-086</t>
        </is>
      </c>
      <c r="B90" s="48" t="str">
        <f>IF($E90="","",IF(COUNTIF('Plan Cultivos'!$D$5:$D$204,"?*")=1,INDEX('Plan Cultivos'!$A$5:$A$204,MATCH("?*",'Plan Cultivos'!$D$5:$D$204,0)),""))</f>
        <v/>
      </c>
      <c r="C90" s="58" t="str">
        <f>IF($E90="","",ML_N)</f>
        <v/>
      </c>
      <c r="D90" s="48" t="str">
        <f>IF($B90="","",IFERROR(VLOOKUP($B90,'Plan Cultivos'!$A$5:$D$204,4,FALSE)&amp;"",""))</f>
        <v/>
      </c>
      <c r="E90" s="47" t="n"/>
      <c r="F90" s="48" t="n"/>
      <c r="G90" s="59" t="n"/>
      <c r="H90" s="59" t="n"/>
      <c r="I90" s="60" t="str">
        <f>IF(AND(ISNUMBER($G90),ISNUMBER($H90)),$H90-$G90+1,"")</f>
        <v/>
      </c>
      <c r="J90" s="48" t="str">
        <f>IF($E90="","",ML_RESP)</f>
        <v/>
      </c>
      <c r="K90" s="47" t="str">
        <f>IF($E90="","",IFERROR(VLOOKUP($B90,'Plan Cultivos'!$A$5:$T$204,20,FALSE)&amp;"",ML_FICHA&amp;""))</f>
        <v/>
      </c>
      <c r="L90" s="47" t="n"/>
      <c r="M90" s="48" t="n"/>
      <c r="N90" s="63" t="n"/>
      <c r="O90" s="68" t="str">
        <f>IF(ISNUMBER($G90),IF(AND($G90&lt;DATE(ML_ANO,2,1),IF(ISNUMBER($H90),$H90,$G90)&gt;=DATE(ML_ANO,1,1)),1,""),"")</f>
        <v/>
      </c>
      <c r="P90" s="68" t="str">
        <f>IF(ISNUMBER($G90),IF(AND($G90&lt;DATE(ML_ANO,3,1),IF(ISNUMBER($H90),$H90,$G90)&gt;=DATE(ML_ANO,2,1)),1,""),"")</f>
        <v/>
      </c>
      <c r="Q90" s="68" t="str">
        <f>IF(ISNUMBER($G90),IF(AND($G90&lt;DATE(ML_ANO,4,1),IF(ISNUMBER($H90),$H90,$G90)&gt;=DATE(ML_ANO,3,1)),1,""),"")</f>
        <v/>
      </c>
      <c r="R90" s="68" t="str">
        <f>IF(ISNUMBER($G90),IF(AND($G90&lt;DATE(ML_ANO,5,1),IF(ISNUMBER($H90),$H90,$G90)&gt;=DATE(ML_ANO,4,1)),1,""),"")</f>
        <v/>
      </c>
      <c r="S90" s="68" t="str">
        <f>IF(ISNUMBER($G90),IF(AND($G90&lt;DATE(ML_ANO,6,1),IF(ISNUMBER($H90),$H90,$G90)&gt;=DATE(ML_ANO,5,1)),1,""),"")</f>
        <v/>
      </c>
      <c r="T90" s="68" t="str">
        <f>IF(ISNUMBER($G90),IF(AND($G90&lt;DATE(ML_ANO,7,1),IF(ISNUMBER($H90),$H90,$G90)&gt;=DATE(ML_ANO,6,1)),1,""),"")</f>
        <v/>
      </c>
      <c r="U90" s="68" t="str">
        <f>IF(ISNUMBER($G90),IF(AND($G90&lt;DATE(ML_ANO,8,1),IF(ISNUMBER($H90),$H90,$G90)&gt;=DATE(ML_ANO,7,1)),1,""),"")</f>
        <v/>
      </c>
      <c r="V90" s="68" t="str">
        <f>IF(ISNUMBER($G90),IF(AND($G90&lt;DATE(ML_ANO,9,1),IF(ISNUMBER($H90),$H90,$G90)&gt;=DATE(ML_ANO,8,1)),1,""),"")</f>
        <v/>
      </c>
      <c r="W90" s="68" t="str">
        <f>IF(ISNUMBER($G90),IF(AND($G90&lt;DATE(ML_ANO,10,1),IF(ISNUMBER($H90),$H90,$G90)&gt;=DATE(ML_ANO,9,1)),1,""),"")</f>
        <v/>
      </c>
      <c r="X90" s="68" t="str">
        <f>IF(ISNUMBER($G90),IF(AND($G90&lt;DATE(ML_ANO,11,1),IF(ISNUMBER($H90),$H90,$G90)&gt;=DATE(ML_ANO,10,1)),1,""),"")</f>
        <v/>
      </c>
      <c r="Y90" s="68" t="str">
        <f>IF(ISNUMBER($G90),IF(AND($G90&lt;DATE(ML_ANO,12,1),IF(ISNUMBER($H90),$H90,$G90)&gt;=DATE(ML_ANO,11,1)),1,""),"")</f>
        <v/>
      </c>
      <c r="Z90" s="68" t="str">
        <f>IF(ISNUMBER($G90),IF(AND($G90&lt;DATE(ML_ANO,13,1),IF(ISNUMBER($H90),$H90,$G90)&gt;=DATE(ML_ANO,12,1)),1,""),"")</f>
        <v/>
      </c>
    </row>
    <row r="91">
      <c r="A91" s="42" t="inlineStr">
        <is>
          <t>A-087</t>
        </is>
      </c>
      <c r="B91" s="43" t="str">
        <f>IF($E91="","",IF(COUNTIF('Plan Cultivos'!$D$5:$D$204,"?*")=1,INDEX('Plan Cultivos'!$A$5:$A$204,MATCH("?*",'Plan Cultivos'!$D$5:$D$204,0)),""))</f>
        <v/>
      </c>
      <c r="C91" s="41" t="str">
        <f>IF($E91="","",ML_N)</f>
        <v/>
      </c>
      <c r="D91" s="43" t="str">
        <f>IF($B91="","",IFERROR(VLOOKUP($B91,'Plan Cultivos'!$A$5:$D$204,4,FALSE)&amp;"",""))</f>
        <v/>
      </c>
      <c r="E91" s="45" t="n"/>
      <c r="F91" s="43" t="n"/>
      <c r="G91" s="52" t="n"/>
      <c r="H91" s="52" t="n"/>
      <c r="I91" s="53" t="str">
        <f>IF(AND(ISNUMBER($G91),ISNUMBER($H91)),$H91-$G91+1,"")</f>
        <v/>
      </c>
      <c r="J91" s="43" t="str">
        <f>IF($E91="","",ML_RESP)</f>
        <v/>
      </c>
      <c r="K91" s="45" t="str">
        <f>IF($E91="","",IFERROR(VLOOKUP($B91,'Plan Cultivos'!$A$5:$T$204,20,FALSE)&amp;"",ML_FICHA&amp;""))</f>
        <v/>
      </c>
      <c r="L91" s="45" t="n"/>
      <c r="M91" s="43" t="n"/>
      <c r="N91" s="56" t="n"/>
      <c r="O91" s="67" t="str">
        <f>IF(ISNUMBER($G91),IF(AND($G91&lt;DATE(ML_ANO,2,1),IF(ISNUMBER($H91),$H91,$G91)&gt;=DATE(ML_ANO,1,1)),1,""),"")</f>
        <v/>
      </c>
      <c r="P91" s="67" t="str">
        <f>IF(ISNUMBER($G91),IF(AND($G91&lt;DATE(ML_ANO,3,1),IF(ISNUMBER($H91),$H91,$G91)&gt;=DATE(ML_ANO,2,1)),1,""),"")</f>
        <v/>
      </c>
      <c r="Q91" s="67" t="str">
        <f>IF(ISNUMBER($G91),IF(AND($G91&lt;DATE(ML_ANO,4,1),IF(ISNUMBER($H91),$H91,$G91)&gt;=DATE(ML_ANO,3,1)),1,""),"")</f>
        <v/>
      </c>
      <c r="R91" s="67" t="str">
        <f>IF(ISNUMBER($G91),IF(AND($G91&lt;DATE(ML_ANO,5,1),IF(ISNUMBER($H91),$H91,$G91)&gt;=DATE(ML_ANO,4,1)),1,""),"")</f>
        <v/>
      </c>
      <c r="S91" s="67" t="str">
        <f>IF(ISNUMBER($G91),IF(AND($G91&lt;DATE(ML_ANO,6,1),IF(ISNUMBER($H91),$H91,$G91)&gt;=DATE(ML_ANO,5,1)),1,""),"")</f>
        <v/>
      </c>
      <c r="T91" s="67" t="str">
        <f>IF(ISNUMBER($G91),IF(AND($G91&lt;DATE(ML_ANO,7,1),IF(ISNUMBER($H91),$H91,$G91)&gt;=DATE(ML_ANO,6,1)),1,""),"")</f>
        <v/>
      </c>
      <c r="U91" s="67" t="str">
        <f>IF(ISNUMBER($G91),IF(AND($G91&lt;DATE(ML_ANO,8,1),IF(ISNUMBER($H91),$H91,$G91)&gt;=DATE(ML_ANO,7,1)),1,""),"")</f>
        <v/>
      </c>
      <c r="V91" s="67" t="str">
        <f>IF(ISNUMBER($G91),IF(AND($G91&lt;DATE(ML_ANO,9,1),IF(ISNUMBER($H91),$H91,$G91)&gt;=DATE(ML_ANO,8,1)),1,""),"")</f>
        <v/>
      </c>
      <c r="W91" s="67" t="str">
        <f>IF(ISNUMBER($G91),IF(AND($G91&lt;DATE(ML_ANO,10,1),IF(ISNUMBER($H91),$H91,$G91)&gt;=DATE(ML_ANO,9,1)),1,""),"")</f>
        <v/>
      </c>
      <c r="X91" s="67" t="str">
        <f>IF(ISNUMBER($G91),IF(AND($G91&lt;DATE(ML_ANO,11,1),IF(ISNUMBER($H91),$H91,$G91)&gt;=DATE(ML_ANO,10,1)),1,""),"")</f>
        <v/>
      </c>
      <c r="Y91" s="67" t="str">
        <f>IF(ISNUMBER($G91),IF(AND($G91&lt;DATE(ML_ANO,12,1),IF(ISNUMBER($H91),$H91,$G91)&gt;=DATE(ML_ANO,11,1)),1,""),"")</f>
        <v/>
      </c>
      <c r="Z91" s="67" t="str">
        <f>IF(ISNUMBER($G91),IF(AND($G91&lt;DATE(ML_ANO,13,1),IF(ISNUMBER($H91),$H91,$G91)&gt;=DATE(ML_ANO,12,1)),1,""),"")</f>
        <v/>
      </c>
    </row>
    <row r="92">
      <c r="A92" s="57" t="inlineStr">
        <is>
          <t>A-088</t>
        </is>
      </c>
      <c r="B92" s="48" t="str">
        <f>IF($E92="","",IF(COUNTIF('Plan Cultivos'!$D$5:$D$204,"?*")=1,INDEX('Plan Cultivos'!$A$5:$A$204,MATCH("?*",'Plan Cultivos'!$D$5:$D$204,0)),""))</f>
        <v/>
      </c>
      <c r="C92" s="58" t="str">
        <f>IF($E92="","",ML_N)</f>
        <v/>
      </c>
      <c r="D92" s="48" t="str">
        <f>IF($B92="","",IFERROR(VLOOKUP($B92,'Plan Cultivos'!$A$5:$D$204,4,FALSE)&amp;"",""))</f>
        <v/>
      </c>
      <c r="E92" s="47" t="n"/>
      <c r="F92" s="48" t="n"/>
      <c r="G92" s="59" t="n"/>
      <c r="H92" s="59" t="n"/>
      <c r="I92" s="60" t="str">
        <f>IF(AND(ISNUMBER($G92),ISNUMBER($H92)),$H92-$G92+1,"")</f>
        <v/>
      </c>
      <c r="J92" s="48" t="str">
        <f>IF($E92="","",ML_RESP)</f>
        <v/>
      </c>
      <c r="K92" s="47" t="str">
        <f>IF($E92="","",IFERROR(VLOOKUP($B92,'Plan Cultivos'!$A$5:$T$204,20,FALSE)&amp;"",ML_FICHA&amp;""))</f>
        <v/>
      </c>
      <c r="L92" s="47" t="n"/>
      <c r="M92" s="48" t="n"/>
      <c r="N92" s="63" t="n"/>
      <c r="O92" s="68" t="str">
        <f>IF(ISNUMBER($G92),IF(AND($G92&lt;DATE(ML_ANO,2,1),IF(ISNUMBER($H92),$H92,$G92)&gt;=DATE(ML_ANO,1,1)),1,""),"")</f>
        <v/>
      </c>
      <c r="P92" s="68" t="str">
        <f>IF(ISNUMBER($G92),IF(AND($G92&lt;DATE(ML_ANO,3,1),IF(ISNUMBER($H92),$H92,$G92)&gt;=DATE(ML_ANO,2,1)),1,""),"")</f>
        <v/>
      </c>
      <c r="Q92" s="68" t="str">
        <f>IF(ISNUMBER($G92),IF(AND($G92&lt;DATE(ML_ANO,4,1),IF(ISNUMBER($H92),$H92,$G92)&gt;=DATE(ML_ANO,3,1)),1,""),"")</f>
        <v/>
      </c>
      <c r="R92" s="68" t="str">
        <f>IF(ISNUMBER($G92),IF(AND($G92&lt;DATE(ML_ANO,5,1),IF(ISNUMBER($H92),$H92,$G92)&gt;=DATE(ML_ANO,4,1)),1,""),"")</f>
        <v/>
      </c>
      <c r="S92" s="68" t="str">
        <f>IF(ISNUMBER($G92),IF(AND($G92&lt;DATE(ML_ANO,6,1),IF(ISNUMBER($H92),$H92,$G92)&gt;=DATE(ML_ANO,5,1)),1,""),"")</f>
        <v/>
      </c>
      <c r="T92" s="68" t="str">
        <f>IF(ISNUMBER($G92),IF(AND($G92&lt;DATE(ML_ANO,7,1),IF(ISNUMBER($H92),$H92,$G92)&gt;=DATE(ML_ANO,6,1)),1,""),"")</f>
        <v/>
      </c>
      <c r="U92" s="68" t="str">
        <f>IF(ISNUMBER($G92),IF(AND($G92&lt;DATE(ML_ANO,8,1),IF(ISNUMBER($H92),$H92,$G92)&gt;=DATE(ML_ANO,7,1)),1,""),"")</f>
        <v/>
      </c>
      <c r="V92" s="68" t="str">
        <f>IF(ISNUMBER($G92),IF(AND($G92&lt;DATE(ML_ANO,9,1),IF(ISNUMBER($H92),$H92,$G92)&gt;=DATE(ML_ANO,8,1)),1,""),"")</f>
        <v/>
      </c>
      <c r="W92" s="68" t="str">
        <f>IF(ISNUMBER($G92),IF(AND($G92&lt;DATE(ML_ANO,10,1),IF(ISNUMBER($H92),$H92,$G92)&gt;=DATE(ML_ANO,9,1)),1,""),"")</f>
        <v/>
      </c>
      <c r="X92" s="68" t="str">
        <f>IF(ISNUMBER($G92),IF(AND($G92&lt;DATE(ML_ANO,11,1),IF(ISNUMBER($H92),$H92,$G92)&gt;=DATE(ML_ANO,10,1)),1,""),"")</f>
        <v/>
      </c>
      <c r="Y92" s="68" t="str">
        <f>IF(ISNUMBER($G92),IF(AND($G92&lt;DATE(ML_ANO,12,1),IF(ISNUMBER($H92),$H92,$G92)&gt;=DATE(ML_ANO,11,1)),1,""),"")</f>
        <v/>
      </c>
      <c r="Z92" s="68" t="str">
        <f>IF(ISNUMBER($G92),IF(AND($G92&lt;DATE(ML_ANO,13,1),IF(ISNUMBER($H92),$H92,$G92)&gt;=DATE(ML_ANO,12,1)),1,""),"")</f>
        <v/>
      </c>
    </row>
    <row r="93">
      <c r="A93" s="42" t="inlineStr">
        <is>
          <t>A-089</t>
        </is>
      </c>
      <c r="B93" s="43" t="str">
        <f>IF($E93="","",IF(COUNTIF('Plan Cultivos'!$D$5:$D$204,"?*")=1,INDEX('Plan Cultivos'!$A$5:$A$204,MATCH("?*",'Plan Cultivos'!$D$5:$D$204,0)),""))</f>
        <v/>
      </c>
      <c r="C93" s="41" t="str">
        <f>IF($E93="","",ML_N)</f>
        <v/>
      </c>
      <c r="D93" s="43" t="str">
        <f>IF($B93="","",IFERROR(VLOOKUP($B93,'Plan Cultivos'!$A$5:$D$204,4,FALSE)&amp;"",""))</f>
        <v/>
      </c>
      <c r="E93" s="45" t="n"/>
      <c r="F93" s="43" t="n"/>
      <c r="G93" s="52" t="n"/>
      <c r="H93" s="52" t="n"/>
      <c r="I93" s="53" t="str">
        <f>IF(AND(ISNUMBER($G93),ISNUMBER($H93)),$H93-$G93+1,"")</f>
        <v/>
      </c>
      <c r="J93" s="43" t="str">
        <f>IF($E93="","",ML_RESP)</f>
        <v/>
      </c>
      <c r="K93" s="45" t="str">
        <f>IF($E93="","",IFERROR(VLOOKUP($B93,'Plan Cultivos'!$A$5:$T$204,20,FALSE)&amp;"",ML_FICHA&amp;""))</f>
        <v/>
      </c>
      <c r="L93" s="45" t="n"/>
      <c r="M93" s="43" t="n"/>
      <c r="N93" s="56" t="n"/>
      <c r="O93" s="67" t="str">
        <f>IF(ISNUMBER($G93),IF(AND($G93&lt;DATE(ML_ANO,2,1),IF(ISNUMBER($H93),$H93,$G93)&gt;=DATE(ML_ANO,1,1)),1,""),"")</f>
        <v/>
      </c>
      <c r="P93" s="67" t="str">
        <f>IF(ISNUMBER($G93),IF(AND($G93&lt;DATE(ML_ANO,3,1),IF(ISNUMBER($H93),$H93,$G93)&gt;=DATE(ML_ANO,2,1)),1,""),"")</f>
        <v/>
      </c>
      <c r="Q93" s="67" t="str">
        <f>IF(ISNUMBER($G93),IF(AND($G93&lt;DATE(ML_ANO,4,1),IF(ISNUMBER($H93),$H93,$G93)&gt;=DATE(ML_ANO,3,1)),1,""),"")</f>
        <v/>
      </c>
      <c r="R93" s="67" t="str">
        <f>IF(ISNUMBER($G93),IF(AND($G93&lt;DATE(ML_ANO,5,1),IF(ISNUMBER($H93),$H93,$G93)&gt;=DATE(ML_ANO,4,1)),1,""),"")</f>
        <v/>
      </c>
      <c r="S93" s="67" t="str">
        <f>IF(ISNUMBER($G93),IF(AND($G93&lt;DATE(ML_ANO,6,1),IF(ISNUMBER($H93),$H93,$G93)&gt;=DATE(ML_ANO,5,1)),1,""),"")</f>
        <v/>
      </c>
      <c r="T93" s="67" t="str">
        <f>IF(ISNUMBER($G93),IF(AND($G93&lt;DATE(ML_ANO,7,1),IF(ISNUMBER($H93),$H93,$G93)&gt;=DATE(ML_ANO,6,1)),1,""),"")</f>
        <v/>
      </c>
      <c r="U93" s="67" t="str">
        <f>IF(ISNUMBER($G93),IF(AND($G93&lt;DATE(ML_ANO,8,1),IF(ISNUMBER($H93),$H93,$G93)&gt;=DATE(ML_ANO,7,1)),1,""),"")</f>
        <v/>
      </c>
      <c r="V93" s="67" t="str">
        <f>IF(ISNUMBER($G93),IF(AND($G93&lt;DATE(ML_ANO,9,1),IF(ISNUMBER($H93),$H93,$G93)&gt;=DATE(ML_ANO,8,1)),1,""),"")</f>
        <v/>
      </c>
      <c r="W93" s="67" t="str">
        <f>IF(ISNUMBER($G93),IF(AND($G93&lt;DATE(ML_ANO,10,1),IF(ISNUMBER($H93),$H93,$G93)&gt;=DATE(ML_ANO,9,1)),1,""),"")</f>
        <v/>
      </c>
      <c r="X93" s="67" t="str">
        <f>IF(ISNUMBER($G93),IF(AND($G93&lt;DATE(ML_ANO,11,1),IF(ISNUMBER($H93),$H93,$G93)&gt;=DATE(ML_ANO,10,1)),1,""),"")</f>
        <v/>
      </c>
      <c r="Y93" s="67" t="str">
        <f>IF(ISNUMBER($G93),IF(AND($G93&lt;DATE(ML_ANO,12,1),IF(ISNUMBER($H93),$H93,$G93)&gt;=DATE(ML_ANO,11,1)),1,""),"")</f>
        <v/>
      </c>
      <c r="Z93" s="67" t="str">
        <f>IF(ISNUMBER($G93),IF(AND($G93&lt;DATE(ML_ANO,13,1),IF(ISNUMBER($H93),$H93,$G93)&gt;=DATE(ML_ANO,12,1)),1,""),"")</f>
        <v/>
      </c>
    </row>
    <row r="94">
      <c r="A94" s="57" t="inlineStr">
        <is>
          <t>A-090</t>
        </is>
      </c>
      <c r="B94" s="48" t="str">
        <f>IF($E94="","",IF(COUNTIF('Plan Cultivos'!$D$5:$D$204,"?*")=1,INDEX('Plan Cultivos'!$A$5:$A$204,MATCH("?*",'Plan Cultivos'!$D$5:$D$204,0)),""))</f>
        <v/>
      </c>
      <c r="C94" s="58" t="str">
        <f>IF($E94="","",ML_N)</f>
        <v/>
      </c>
      <c r="D94" s="48" t="str">
        <f>IF($B94="","",IFERROR(VLOOKUP($B94,'Plan Cultivos'!$A$5:$D$204,4,FALSE)&amp;"",""))</f>
        <v/>
      </c>
      <c r="E94" s="47" t="n"/>
      <c r="F94" s="48" t="n"/>
      <c r="G94" s="59" t="n"/>
      <c r="H94" s="59" t="n"/>
      <c r="I94" s="60" t="str">
        <f>IF(AND(ISNUMBER($G94),ISNUMBER($H94)),$H94-$G94+1,"")</f>
        <v/>
      </c>
      <c r="J94" s="48" t="str">
        <f>IF($E94="","",ML_RESP)</f>
        <v/>
      </c>
      <c r="K94" s="47" t="str">
        <f>IF($E94="","",IFERROR(VLOOKUP($B94,'Plan Cultivos'!$A$5:$T$204,20,FALSE)&amp;"",ML_FICHA&amp;""))</f>
        <v/>
      </c>
      <c r="L94" s="47" t="n"/>
      <c r="M94" s="48" t="n"/>
      <c r="N94" s="63" t="n"/>
      <c r="O94" s="68" t="str">
        <f>IF(ISNUMBER($G94),IF(AND($G94&lt;DATE(ML_ANO,2,1),IF(ISNUMBER($H94),$H94,$G94)&gt;=DATE(ML_ANO,1,1)),1,""),"")</f>
        <v/>
      </c>
      <c r="P94" s="68" t="str">
        <f>IF(ISNUMBER($G94),IF(AND($G94&lt;DATE(ML_ANO,3,1),IF(ISNUMBER($H94),$H94,$G94)&gt;=DATE(ML_ANO,2,1)),1,""),"")</f>
        <v/>
      </c>
      <c r="Q94" s="68" t="str">
        <f>IF(ISNUMBER($G94),IF(AND($G94&lt;DATE(ML_ANO,4,1),IF(ISNUMBER($H94),$H94,$G94)&gt;=DATE(ML_ANO,3,1)),1,""),"")</f>
        <v/>
      </c>
      <c r="R94" s="68" t="str">
        <f>IF(ISNUMBER($G94),IF(AND($G94&lt;DATE(ML_ANO,5,1),IF(ISNUMBER($H94),$H94,$G94)&gt;=DATE(ML_ANO,4,1)),1,""),"")</f>
        <v/>
      </c>
      <c r="S94" s="68" t="str">
        <f>IF(ISNUMBER($G94),IF(AND($G94&lt;DATE(ML_ANO,6,1),IF(ISNUMBER($H94),$H94,$G94)&gt;=DATE(ML_ANO,5,1)),1,""),"")</f>
        <v/>
      </c>
      <c r="T94" s="68" t="str">
        <f>IF(ISNUMBER($G94),IF(AND($G94&lt;DATE(ML_ANO,7,1),IF(ISNUMBER($H94),$H94,$G94)&gt;=DATE(ML_ANO,6,1)),1,""),"")</f>
        <v/>
      </c>
      <c r="U94" s="68" t="str">
        <f>IF(ISNUMBER($G94),IF(AND($G94&lt;DATE(ML_ANO,8,1),IF(ISNUMBER($H94),$H94,$G94)&gt;=DATE(ML_ANO,7,1)),1,""),"")</f>
        <v/>
      </c>
      <c r="V94" s="68" t="str">
        <f>IF(ISNUMBER($G94),IF(AND($G94&lt;DATE(ML_ANO,9,1),IF(ISNUMBER($H94),$H94,$G94)&gt;=DATE(ML_ANO,8,1)),1,""),"")</f>
        <v/>
      </c>
      <c r="W94" s="68" t="str">
        <f>IF(ISNUMBER($G94),IF(AND($G94&lt;DATE(ML_ANO,10,1),IF(ISNUMBER($H94),$H94,$G94)&gt;=DATE(ML_ANO,9,1)),1,""),"")</f>
        <v/>
      </c>
      <c r="X94" s="68" t="str">
        <f>IF(ISNUMBER($G94),IF(AND($G94&lt;DATE(ML_ANO,11,1),IF(ISNUMBER($H94),$H94,$G94)&gt;=DATE(ML_ANO,10,1)),1,""),"")</f>
        <v/>
      </c>
      <c r="Y94" s="68" t="str">
        <f>IF(ISNUMBER($G94),IF(AND($G94&lt;DATE(ML_ANO,12,1),IF(ISNUMBER($H94),$H94,$G94)&gt;=DATE(ML_ANO,11,1)),1,""),"")</f>
        <v/>
      </c>
      <c r="Z94" s="68" t="str">
        <f>IF(ISNUMBER($G94),IF(AND($G94&lt;DATE(ML_ANO,13,1),IF(ISNUMBER($H94),$H94,$G94)&gt;=DATE(ML_ANO,12,1)),1,""),"")</f>
        <v/>
      </c>
    </row>
    <row r="95">
      <c r="A95" s="42" t="inlineStr">
        <is>
          <t>A-091</t>
        </is>
      </c>
      <c r="B95" s="43" t="str">
        <f>IF($E95="","",IF(COUNTIF('Plan Cultivos'!$D$5:$D$204,"?*")=1,INDEX('Plan Cultivos'!$A$5:$A$204,MATCH("?*",'Plan Cultivos'!$D$5:$D$204,0)),""))</f>
        <v/>
      </c>
      <c r="C95" s="41" t="str">
        <f>IF($E95="","",ML_N)</f>
        <v/>
      </c>
      <c r="D95" s="43" t="str">
        <f>IF($B95="","",IFERROR(VLOOKUP($B95,'Plan Cultivos'!$A$5:$D$204,4,FALSE)&amp;"",""))</f>
        <v/>
      </c>
      <c r="E95" s="45" t="n"/>
      <c r="F95" s="43" t="n"/>
      <c r="G95" s="52" t="n"/>
      <c r="H95" s="52" t="n"/>
      <c r="I95" s="53" t="str">
        <f>IF(AND(ISNUMBER($G95),ISNUMBER($H95)),$H95-$G95+1,"")</f>
        <v/>
      </c>
      <c r="J95" s="43" t="str">
        <f>IF($E95="","",ML_RESP)</f>
        <v/>
      </c>
      <c r="K95" s="45" t="str">
        <f>IF($E95="","",IFERROR(VLOOKUP($B95,'Plan Cultivos'!$A$5:$T$204,20,FALSE)&amp;"",ML_FICHA&amp;""))</f>
        <v/>
      </c>
      <c r="L95" s="45" t="n"/>
      <c r="M95" s="43" t="n"/>
      <c r="N95" s="56" t="n"/>
      <c r="O95" s="67" t="str">
        <f>IF(ISNUMBER($G95),IF(AND($G95&lt;DATE(ML_ANO,2,1),IF(ISNUMBER($H95),$H95,$G95)&gt;=DATE(ML_ANO,1,1)),1,""),"")</f>
        <v/>
      </c>
      <c r="P95" s="67" t="str">
        <f>IF(ISNUMBER($G95),IF(AND($G95&lt;DATE(ML_ANO,3,1),IF(ISNUMBER($H95),$H95,$G95)&gt;=DATE(ML_ANO,2,1)),1,""),"")</f>
        <v/>
      </c>
      <c r="Q95" s="67" t="str">
        <f>IF(ISNUMBER($G95),IF(AND($G95&lt;DATE(ML_ANO,4,1),IF(ISNUMBER($H95),$H95,$G95)&gt;=DATE(ML_ANO,3,1)),1,""),"")</f>
        <v/>
      </c>
      <c r="R95" s="67" t="str">
        <f>IF(ISNUMBER($G95),IF(AND($G95&lt;DATE(ML_ANO,5,1),IF(ISNUMBER($H95),$H95,$G95)&gt;=DATE(ML_ANO,4,1)),1,""),"")</f>
        <v/>
      </c>
      <c r="S95" s="67" t="str">
        <f>IF(ISNUMBER($G95),IF(AND($G95&lt;DATE(ML_ANO,6,1),IF(ISNUMBER($H95),$H95,$G95)&gt;=DATE(ML_ANO,5,1)),1,""),"")</f>
        <v/>
      </c>
      <c r="T95" s="67" t="str">
        <f>IF(ISNUMBER($G95),IF(AND($G95&lt;DATE(ML_ANO,7,1),IF(ISNUMBER($H95),$H95,$G95)&gt;=DATE(ML_ANO,6,1)),1,""),"")</f>
        <v/>
      </c>
      <c r="U95" s="67" t="str">
        <f>IF(ISNUMBER($G95),IF(AND($G95&lt;DATE(ML_ANO,8,1),IF(ISNUMBER($H95),$H95,$G95)&gt;=DATE(ML_ANO,7,1)),1,""),"")</f>
        <v/>
      </c>
      <c r="V95" s="67" t="str">
        <f>IF(ISNUMBER($G95),IF(AND($G95&lt;DATE(ML_ANO,9,1),IF(ISNUMBER($H95),$H95,$G95)&gt;=DATE(ML_ANO,8,1)),1,""),"")</f>
        <v/>
      </c>
      <c r="W95" s="67" t="str">
        <f>IF(ISNUMBER($G95),IF(AND($G95&lt;DATE(ML_ANO,10,1),IF(ISNUMBER($H95),$H95,$G95)&gt;=DATE(ML_ANO,9,1)),1,""),"")</f>
        <v/>
      </c>
      <c r="X95" s="67" t="str">
        <f>IF(ISNUMBER($G95),IF(AND($G95&lt;DATE(ML_ANO,11,1),IF(ISNUMBER($H95),$H95,$G95)&gt;=DATE(ML_ANO,10,1)),1,""),"")</f>
        <v/>
      </c>
      <c r="Y95" s="67" t="str">
        <f>IF(ISNUMBER($G95),IF(AND($G95&lt;DATE(ML_ANO,12,1),IF(ISNUMBER($H95),$H95,$G95)&gt;=DATE(ML_ANO,11,1)),1,""),"")</f>
        <v/>
      </c>
      <c r="Z95" s="67" t="str">
        <f>IF(ISNUMBER($G95),IF(AND($G95&lt;DATE(ML_ANO,13,1),IF(ISNUMBER($H95),$H95,$G95)&gt;=DATE(ML_ANO,12,1)),1,""),"")</f>
        <v/>
      </c>
    </row>
    <row r="96">
      <c r="A96" s="57" t="inlineStr">
        <is>
          <t>A-092</t>
        </is>
      </c>
      <c r="B96" s="48" t="str">
        <f>IF($E96="","",IF(COUNTIF('Plan Cultivos'!$D$5:$D$204,"?*")=1,INDEX('Plan Cultivos'!$A$5:$A$204,MATCH("?*",'Plan Cultivos'!$D$5:$D$204,0)),""))</f>
        <v/>
      </c>
      <c r="C96" s="58" t="str">
        <f>IF($E96="","",ML_N)</f>
        <v/>
      </c>
      <c r="D96" s="48" t="str">
        <f>IF($B96="","",IFERROR(VLOOKUP($B96,'Plan Cultivos'!$A$5:$D$204,4,FALSE)&amp;"",""))</f>
        <v/>
      </c>
      <c r="E96" s="47" t="n"/>
      <c r="F96" s="48" t="n"/>
      <c r="G96" s="59" t="n"/>
      <c r="H96" s="59" t="n"/>
      <c r="I96" s="60" t="str">
        <f>IF(AND(ISNUMBER($G96),ISNUMBER($H96)),$H96-$G96+1,"")</f>
        <v/>
      </c>
      <c r="J96" s="48" t="str">
        <f>IF($E96="","",ML_RESP)</f>
        <v/>
      </c>
      <c r="K96" s="47" t="str">
        <f>IF($E96="","",IFERROR(VLOOKUP($B96,'Plan Cultivos'!$A$5:$T$204,20,FALSE)&amp;"",ML_FICHA&amp;""))</f>
        <v/>
      </c>
      <c r="L96" s="47" t="n"/>
      <c r="M96" s="48" t="n"/>
      <c r="N96" s="63" t="n"/>
      <c r="O96" s="68" t="str">
        <f>IF(ISNUMBER($G96),IF(AND($G96&lt;DATE(ML_ANO,2,1),IF(ISNUMBER($H96),$H96,$G96)&gt;=DATE(ML_ANO,1,1)),1,""),"")</f>
        <v/>
      </c>
      <c r="P96" s="68" t="str">
        <f>IF(ISNUMBER($G96),IF(AND($G96&lt;DATE(ML_ANO,3,1),IF(ISNUMBER($H96),$H96,$G96)&gt;=DATE(ML_ANO,2,1)),1,""),"")</f>
        <v/>
      </c>
      <c r="Q96" s="68" t="str">
        <f>IF(ISNUMBER($G96),IF(AND($G96&lt;DATE(ML_ANO,4,1),IF(ISNUMBER($H96),$H96,$G96)&gt;=DATE(ML_ANO,3,1)),1,""),"")</f>
        <v/>
      </c>
      <c r="R96" s="68" t="str">
        <f>IF(ISNUMBER($G96),IF(AND($G96&lt;DATE(ML_ANO,5,1),IF(ISNUMBER($H96),$H96,$G96)&gt;=DATE(ML_ANO,4,1)),1,""),"")</f>
        <v/>
      </c>
      <c r="S96" s="68" t="str">
        <f>IF(ISNUMBER($G96),IF(AND($G96&lt;DATE(ML_ANO,6,1),IF(ISNUMBER($H96),$H96,$G96)&gt;=DATE(ML_ANO,5,1)),1,""),"")</f>
        <v/>
      </c>
      <c r="T96" s="68" t="str">
        <f>IF(ISNUMBER($G96),IF(AND($G96&lt;DATE(ML_ANO,7,1),IF(ISNUMBER($H96),$H96,$G96)&gt;=DATE(ML_ANO,6,1)),1,""),"")</f>
        <v/>
      </c>
      <c r="U96" s="68" t="str">
        <f>IF(ISNUMBER($G96),IF(AND($G96&lt;DATE(ML_ANO,8,1),IF(ISNUMBER($H96),$H96,$G96)&gt;=DATE(ML_ANO,7,1)),1,""),"")</f>
        <v/>
      </c>
      <c r="V96" s="68" t="str">
        <f>IF(ISNUMBER($G96),IF(AND($G96&lt;DATE(ML_ANO,9,1),IF(ISNUMBER($H96),$H96,$G96)&gt;=DATE(ML_ANO,8,1)),1,""),"")</f>
        <v/>
      </c>
      <c r="W96" s="68" t="str">
        <f>IF(ISNUMBER($G96),IF(AND($G96&lt;DATE(ML_ANO,10,1),IF(ISNUMBER($H96),$H96,$G96)&gt;=DATE(ML_ANO,9,1)),1,""),"")</f>
        <v/>
      </c>
      <c r="X96" s="68" t="str">
        <f>IF(ISNUMBER($G96),IF(AND($G96&lt;DATE(ML_ANO,11,1),IF(ISNUMBER($H96),$H96,$G96)&gt;=DATE(ML_ANO,10,1)),1,""),"")</f>
        <v/>
      </c>
      <c r="Y96" s="68" t="str">
        <f>IF(ISNUMBER($G96),IF(AND($G96&lt;DATE(ML_ANO,12,1),IF(ISNUMBER($H96),$H96,$G96)&gt;=DATE(ML_ANO,11,1)),1,""),"")</f>
        <v/>
      </c>
      <c r="Z96" s="68" t="str">
        <f>IF(ISNUMBER($G96),IF(AND($G96&lt;DATE(ML_ANO,13,1),IF(ISNUMBER($H96),$H96,$G96)&gt;=DATE(ML_ANO,12,1)),1,""),"")</f>
        <v/>
      </c>
    </row>
    <row r="97">
      <c r="A97" s="42" t="inlineStr">
        <is>
          <t>A-093</t>
        </is>
      </c>
      <c r="B97" s="43" t="str">
        <f>IF($E97="","",IF(COUNTIF('Plan Cultivos'!$D$5:$D$204,"?*")=1,INDEX('Plan Cultivos'!$A$5:$A$204,MATCH("?*",'Plan Cultivos'!$D$5:$D$204,0)),""))</f>
        <v/>
      </c>
      <c r="C97" s="41" t="str">
        <f>IF($E97="","",ML_N)</f>
        <v/>
      </c>
      <c r="D97" s="43" t="str">
        <f>IF($B97="","",IFERROR(VLOOKUP($B97,'Plan Cultivos'!$A$5:$D$204,4,FALSE)&amp;"",""))</f>
        <v/>
      </c>
      <c r="E97" s="45" t="n"/>
      <c r="F97" s="43" t="n"/>
      <c r="G97" s="52" t="n"/>
      <c r="H97" s="52" t="n"/>
      <c r="I97" s="53" t="str">
        <f>IF(AND(ISNUMBER($G97),ISNUMBER($H97)),$H97-$G97+1,"")</f>
        <v/>
      </c>
      <c r="J97" s="43" t="str">
        <f>IF($E97="","",ML_RESP)</f>
        <v/>
      </c>
      <c r="K97" s="45" t="str">
        <f>IF($E97="","",IFERROR(VLOOKUP($B97,'Plan Cultivos'!$A$5:$T$204,20,FALSE)&amp;"",ML_FICHA&amp;""))</f>
        <v/>
      </c>
      <c r="L97" s="45" t="n"/>
      <c r="M97" s="43" t="n"/>
      <c r="N97" s="56" t="n"/>
      <c r="O97" s="67" t="str">
        <f>IF(ISNUMBER($G97),IF(AND($G97&lt;DATE(ML_ANO,2,1),IF(ISNUMBER($H97),$H97,$G97)&gt;=DATE(ML_ANO,1,1)),1,""),"")</f>
        <v/>
      </c>
      <c r="P97" s="67" t="str">
        <f>IF(ISNUMBER($G97),IF(AND($G97&lt;DATE(ML_ANO,3,1),IF(ISNUMBER($H97),$H97,$G97)&gt;=DATE(ML_ANO,2,1)),1,""),"")</f>
        <v/>
      </c>
      <c r="Q97" s="67" t="str">
        <f>IF(ISNUMBER($G97),IF(AND($G97&lt;DATE(ML_ANO,4,1),IF(ISNUMBER($H97),$H97,$G97)&gt;=DATE(ML_ANO,3,1)),1,""),"")</f>
        <v/>
      </c>
      <c r="R97" s="67" t="str">
        <f>IF(ISNUMBER($G97),IF(AND($G97&lt;DATE(ML_ANO,5,1),IF(ISNUMBER($H97),$H97,$G97)&gt;=DATE(ML_ANO,4,1)),1,""),"")</f>
        <v/>
      </c>
      <c r="S97" s="67" t="str">
        <f>IF(ISNUMBER($G97),IF(AND($G97&lt;DATE(ML_ANO,6,1),IF(ISNUMBER($H97),$H97,$G97)&gt;=DATE(ML_ANO,5,1)),1,""),"")</f>
        <v/>
      </c>
      <c r="T97" s="67" t="str">
        <f>IF(ISNUMBER($G97),IF(AND($G97&lt;DATE(ML_ANO,7,1),IF(ISNUMBER($H97),$H97,$G97)&gt;=DATE(ML_ANO,6,1)),1,""),"")</f>
        <v/>
      </c>
      <c r="U97" s="67" t="str">
        <f>IF(ISNUMBER($G97),IF(AND($G97&lt;DATE(ML_ANO,8,1),IF(ISNUMBER($H97),$H97,$G97)&gt;=DATE(ML_ANO,7,1)),1,""),"")</f>
        <v/>
      </c>
      <c r="V97" s="67" t="str">
        <f>IF(ISNUMBER($G97),IF(AND($G97&lt;DATE(ML_ANO,9,1),IF(ISNUMBER($H97),$H97,$G97)&gt;=DATE(ML_ANO,8,1)),1,""),"")</f>
        <v/>
      </c>
      <c r="W97" s="67" t="str">
        <f>IF(ISNUMBER($G97),IF(AND($G97&lt;DATE(ML_ANO,10,1),IF(ISNUMBER($H97),$H97,$G97)&gt;=DATE(ML_ANO,9,1)),1,""),"")</f>
        <v/>
      </c>
      <c r="X97" s="67" t="str">
        <f>IF(ISNUMBER($G97),IF(AND($G97&lt;DATE(ML_ANO,11,1),IF(ISNUMBER($H97),$H97,$G97)&gt;=DATE(ML_ANO,10,1)),1,""),"")</f>
        <v/>
      </c>
      <c r="Y97" s="67" t="str">
        <f>IF(ISNUMBER($G97),IF(AND($G97&lt;DATE(ML_ANO,12,1),IF(ISNUMBER($H97),$H97,$G97)&gt;=DATE(ML_ANO,11,1)),1,""),"")</f>
        <v/>
      </c>
      <c r="Z97" s="67" t="str">
        <f>IF(ISNUMBER($G97),IF(AND($G97&lt;DATE(ML_ANO,13,1),IF(ISNUMBER($H97),$H97,$G97)&gt;=DATE(ML_ANO,12,1)),1,""),"")</f>
        <v/>
      </c>
    </row>
    <row r="98">
      <c r="A98" s="57" t="inlineStr">
        <is>
          <t>A-094</t>
        </is>
      </c>
      <c r="B98" s="48" t="str">
        <f>IF($E98="","",IF(COUNTIF('Plan Cultivos'!$D$5:$D$204,"?*")=1,INDEX('Plan Cultivos'!$A$5:$A$204,MATCH("?*",'Plan Cultivos'!$D$5:$D$204,0)),""))</f>
        <v/>
      </c>
      <c r="C98" s="58" t="str">
        <f>IF($E98="","",ML_N)</f>
        <v/>
      </c>
      <c r="D98" s="48" t="str">
        <f>IF($B98="","",IFERROR(VLOOKUP($B98,'Plan Cultivos'!$A$5:$D$204,4,FALSE)&amp;"",""))</f>
        <v/>
      </c>
      <c r="E98" s="47" t="n"/>
      <c r="F98" s="48" t="n"/>
      <c r="G98" s="59" t="n"/>
      <c r="H98" s="59" t="n"/>
      <c r="I98" s="60" t="str">
        <f>IF(AND(ISNUMBER($G98),ISNUMBER($H98)),$H98-$G98+1,"")</f>
        <v/>
      </c>
      <c r="J98" s="48" t="str">
        <f>IF($E98="","",ML_RESP)</f>
        <v/>
      </c>
      <c r="K98" s="47" t="str">
        <f>IF($E98="","",IFERROR(VLOOKUP($B98,'Plan Cultivos'!$A$5:$T$204,20,FALSE)&amp;"",ML_FICHA&amp;""))</f>
        <v/>
      </c>
      <c r="L98" s="47" t="n"/>
      <c r="M98" s="48" t="n"/>
      <c r="N98" s="63" t="n"/>
      <c r="O98" s="68" t="str">
        <f>IF(ISNUMBER($G98),IF(AND($G98&lt;DATE(ML_ANO,2,1),IF(ISNUMBER($H98),$H98,$G98)&gt;=DATE(ML_ANO,1,1)),1,""),"")</f>
        <v/>
      </c>
      <c r="P98" s="68" t="str">
        <f>IF(ISNUMBER($G98),IF(AND($G98&lt;DATE(ML_ANO,3,1),IF(ISNUMBER($H98),$H98,$G98)&gt;=DATE(ML_ANO,2,1)),1,""),"")</f>
        <v/>
      </c>
      <c r="Q98" s="68" t="str">
        <f>IF(ISNUMBER($G98),IF(AND($G98&lt;DATE(ML_ANO,4,1),IF(ISNUMBER($H98),$H98,$G98)&gt;=DATE(ML_ANO,3,1)),1,""),"")</f>
        <v/>
      </c>
      <c r="R98" s="68" t="str">
        <f>IF(ISNUMBER($G98),IF(AND($G98&lt;DATE(ML_ANO,5,1),IF(ISNUMBER($H98),$H98,$G98)&gt;=DATE(ML_ANO,4,1)),1,""),"")</f>
        <v/>
      </c>
      <c r="S98" s="68" t="str">
        <f>IF(ISNUMBER($G98),IF(AND($G98&lt;DATE(ML_ANO,6,1),IF(ISNUMBER($H98),$H98,$G98)&gt;=DATE(ML_ANO,5,1)),1,""),"")</f>
        <v/>
      </c>
      <c r="T98" s="68" t="str">
        <f>IF(ISNUMBER($G98),IF(AND($G98&lt;DATE(ML_ANO,7,1),IF(ISNUMBER($H98),$H98,$G98)&gt;=DATE(ML_ANO,6,1)),1,""),"")</f>
        <v/>
      </c>
      <c r="U98" s="68" t="str">
        <f>IF(ISNUMBER($G98),IF(AND($G98&lt;DATE(ML_ANO,8,1),IF(ISNUMBER($H98),$H98,$G98)&gt;=DATE(ML_ANO,7,1)),1,""),"")</f>
        <v/>
      </c>
      <c r="V98" s="68" t="str">
        <f>IF(ISNUMBER($G98),IF(AND($G98&lt;DATE(ML_ANO,9,1),IF(ISNUMBER($H98),$H98,$G98)&gt;=DATE(ML_ANO,8,1)),1,""),"")</f>
        <v/>
      </c>
      <c r="W98" s="68" t="str">
        <f>IF(ISNUMBER($G98),IF(AND($G98&lt;DATE(ML_ANO,10,1),IF(ISNUMBER($H98),$H98,$G98)&gt;=DATE(ML_ANO,9,1)),1,""),"")</f>
        <v/>
      </c>
      <c r="X98" s="68" t="str">
        <f>IF(ISNUMBER($G98),IF(AND($G98&lt;DATE(ML_ANO,11,1),IF(ISNUMBER($H98),$H98,$G98)&gt;=DATE(ML_ANO,10,1)),1,""),"")</f>
        <v/>
      </c>
      <c r="Y98" s="68" t="str">
        <f>IF(ISNUMBER($G98),IF(AND($G98&lt;DATE(ML_ANO,12,1),IF(ISNUMBER($H98),$H98,$G98)&gt;=DATE(ML_ANO,11,1)),1,""),"")</f>
        <v/>
      </c>
      <c r="Z98" s="68" t="str">
        <f>IF(ISNUMBER($G98),IF(AND($G98&lt;DATE(ML_ANO,13,1),IF(ISNUMBER($H98),$H98,$G98)&gt;=DATE(ML_ANO,12,1)),1,""),"")</f>
        <v/>
      </c>
    </row>
    <row r="99">
      <c r="A99" s="42" t="inlineStr">
        <is>
          <t>A-095</t>
        </is>
      </c>
      <c r="B99" s="43" t="str">
        <f>IF($E99="","",IF(COUNTIF('Plan Cultivos'!$D$5:$D$204,"?*")=1,INDEX('Plan Cultivos'!$A$5:$A$204,MATCH("?*",'Plan Cultivos'!$D$5:$D$204,0)),""))</f>
        <v/>
      </c>
      <c r="C99" s="41" t="str">
        <f>IF($E99="","",ML_N)</f>
        <v/>
      </c>
      <c r="D99" s="43" t="str">
        <f>IF($B99="","",IFERROR(VLOOKUP($B99,'Plan Cultivos'!$A$5:$D$204,4,FALSE)&amp;"",""))</f>
        <v/>
      </c>
      <c r="E99" s="45" t="n"/>
      <c r="F99" s="43" t="n"/>
      <c r="G99" s="52" t="n"/>
      <c r="H99" s="52" t="n"/>
      <c r="I99" s="53" t="str">
        <f>IF(AND(ISNUMBER($G99),ISNUMBER($H99)),$H99-$G99+1,"")</f>
        <v/>
      </c>
      <c r="J99" s="43" t="str">
        <f>IF($E99="","",ML_RESP)</f>
        <v/>
      </c>
      <c r="K99" s="45" t="str">
        <f>IF($E99="","",IFERROR(VLOOKUP($B99,'Plan Cultivos'!$A$5:$T$204,20,FALSE)&amp;"",ML_FICHA&amp;""))</f>
        <v/>
      </c>
      <c r="L99" s="45" t="n"/>
      <c r="M99" s="43" t="n"/>
      <c r="N99" s="56" t="n"/>
      <c r="O99" s="67" t="str">
        <f>IF(ISNUMBER($G99),IF(AND($G99&lt;DATE(ML_ANO,2,1),IF(ISNUMBER($H99),$H99,$G99)&gt;=DATE(ML_ANO,1,1)),1,""),"")</f>
        <v/>
      </c>
      <c r="P99" s="67" t="str">
        <f>IF(ISNUMBER($G99),IF(AND($G99&lt;DATE(ML_ANO,3,1),IF(ISNUMBER($H99),$H99,$G99)&gt;=DATE(ML_ANO,2,1)),1,""),"")</f>
        <v/>
      </c>
      <c r="Q99" s="67" t="str">
        <f>IF(ISNUMBER($G99),IF(AND($G99&lt;DATE(ML_ANO,4,1),IF(ISNUMBER($H99),$H99,$G99)&gt;=DATE(ML_ANO,3,1)),1,""),"")</f>
        <v/>
      </c>
      <c r="R99" s="67" t="str">
        <f>IF(ISNUMBER($G99),IF(AND($G99&lt;DATE(ML_ANO,5,1),IF(ISNUMBER($H99),$H99,$G99)&gt;=DATE(ML_ANO,4,1)),1,""),"")</f>
        <v/>
      </c>
      <c r="S99" s="67" t="str">
        <f>IF(ISNUMBER($G99),IF(AND($G99&lt;DATE(ML_ANO,6,1),IF(ISNUMBER($H99),$H99,$G99)&gt;=DATE(ML_ANO,5,1)),1,""),"")</f>
        <v/>
      </c>
      <c r="T99" s="67" t="str">
        <f>IF(ISNUMBER($G99),IF(AND($G99&lt;DATE(ML_ANO,7,1),IF(ISNUMBER($H99),$H99,$G99)&gt;=DATE(ML_ANO,6,1)),1,""),"")</f>
        <v/>
      </c>
      <c r="U99" s="67" t="str">
        <f>IF(ISNUMBER($G99),IF(AND($G99&lt;DATE(ML_ANO,8,1),IF(ISNUMBER($H99),$H99,$G99)&gt;=DATE(ML_ANO,7,1)),1,""),"")</f>
        <v/>
      </c>
      <c r="V99" s="67" t="str">
        <f>IF(ISNUMBER($G99),IF(AND($G99&lt;DATE(ML_ANO,9,1),IF(ISNUMBER($H99),$H99,$G99)&gt;=DATE(ML_ANO,8,1)),1,""),"")</f>
        <v/>
      </c>
      <c r="W99" s="67" t="str">
        <f>IF(ISNUMBER($G99),IF(AND($G99&lt;DATE(ML_ANO,10,1),IF(ISNUMBER($H99),$H99,$G99)&gt;=DATE(ML_ANO,9,1)),1,""),"")</f>
        <v/>
      </c>
      <c r="X99" s="67" t="str">
        <f>IF(ISNUMBER($G99),IF(AND($G99&lt;DATE(ML_ANO,11,1),IF(ISNUMBER($H99),$H99,$G99)&gt;=DATE(ML_ANO,10,1)),1,""),"")</f>
        <v/>
      </c>
      <c r="Y99" s="67" t="str">
        <f>IF(ISNUMBER($G99),IF(AND($G99&lt;DATE(ML_ANO,12,1),IF(ISNUMBER($H99),$H99,$G99)&gt;=DATE(ML_ANO,11,1)),1,""),"")</f>
        <v/>
      </c>
      <c r="Z99" s="67" t="str">
        <f>IF(ISNUMBER($G99),IF(AND($G99&lt;DATE(ML_ANO,13,1),IF(ISNUMBER($H99),$H99,$G99)&gt;=DATE(ML_ANO,12,1)),1,""),"")</f>
        <v/>
      </c>
    </row>
    <row r="100">
      <c r="A100" s="57" t="inlineStr">
        <is>
          <t>A-096</t>
        </is>
      </c>
      <c r="B100" s="48" t="str">
        <f>IF($E100="","",IF(COUNTIF('Plan Cultivos'!$D$5:$D$204,"?*")=1,INDEX('Plan Cultivos'!$A$5:$A$204,MATCH("?*",'Plan Cultivos'!$D$5:$D$204,0)),""))</f>
        <v/>
      </c>
      <c r="C100" s="58" t="str">
        <f>IF($E100="","",ML_N)</f>
        <v/>
      </c>
      <c r="D100" s="48" t="str">
        <f>IF($B100="","",IFERROR(VLOOKUP($B100,'Plan Cultivos'!$A$5:$D$204,4,FALSE)&amp;"",""))</f>
        <v/>
      </c>
      <c r="E100" s="47" t="n"/>
      <c r="F100" s="48" t="n"/>
      <c r="G100" s="59" t="n"/>
      <c r="H100" s="59" t="n"/>
      <c r="I100" s="60" t="str">
        <f>IF(AND(ISNUMBER($G100),ISNUMBER($H100)),$H100-$G100+1,"")</f>
        <v/>
      </c>
      <c r="J100" s="48" t="str">
        <f>IF($E100="","",ML_RESP)</f>
        <v/>
      </c>
      <c r="K100" s="47" t="str">
        <f>IF($E100="","",IFERROR(VLOOKUP($B100,'Plan Cultivos'!$A$5:$T$204,20,FALSE)&amp;"",ML_FICHA&amp;""))</f>
        <v/>
      </c>
      <c r="L100" s="47" t="n"/>
      <c r="M100" s="48" t="n"/>
      <c r="N100" s="63" t="n"/>
      <c r="O100" s="68" t="str">
        <f>IF(ISNUMBER($G100),IF(AND($G100&lt;DATE(ML_ANO,2,1),IF(ISNUMBER($H100),$H100,$G100)&gt;=DATE(ML_ANO,1,1)),1,""),"")</f>
        <v/>
      </c>
      <c r="P100" s="68" t="str">
        <f>IF(ISNUMBER($G100),IF(AND($G100&lt;DATE(ML_ANO,3,1),IF(ISNUMBER($H100),$H100,$G100)&gt;=DATE(ML_ANO,2,1)),1,""),"")</f>
        <v/>
      </c>
      <c r="Q100" s="68" t="str">
        <f>IF(ISNUMBER($G100),IF(AND($G100&lt;DATE(ML_ANO,4,1),IF(ISNUMBER($H100),$H100,$G100)&gt;=DATE(ML_ANO,3,1)),1,""),"")</f>
        <v/>
      </c>
      <c r="R100" s="68" t="str">
        <f>IF(ISNUMBER($G100),IF(AND($G100&lt;DATE(ML_ANO,5,1),IF(ISNUMBER($H100),$H100,$G100)&gt;=DATE(ML_ANO,4,1)),1,""),"")</f>
        <v/>
      </c>
      <c r="S100" s="68" t="str">
        <f>IF(ISNUMBER($G100),IF(AND($G100&lt;DATE(ML_ANO,6,1),IF(ISNUMBER($H100),$H100,$G100)&gt;=DATE(ML_ANO,5,1)),1,""),"")</f>
        <v/>
      </c>
      <c r="T100" s="68" t="str">
        <f>IF(ISNUMBER($G100),IF(AND($G100&lt;DATE(ML_ANO,7,1),IF(ISNUMBER($H100),$H100,$G100)&gt;=DATE(ML_ANO,6,1)),1,""),"")</f>
        <v/>
      </c>
      <c r="U100" s="68" t="str">
        <f>IF(ISNUMBER($G100),IF(AND($G100&lt;DATE(ML_ANO,8,1),IF(ISNUMBER($H100),$H100,$G100)&gt;=DATE(ML_ANO,7,1)),1,""),"")</f>
        <v/>
      </c>
      <c r="V100" s="68" t="str">
        <f>IF(ISNUMBER($G100),IF(AND($G100&lt;DATE(ML_ANO,9,1),IF(ISNUMBER($H100),$H100,$G100)&gt;=DATE(ML_ANO,8,1)),1,""),"")</f>
        <v/>
      </c>
      <c r="W100" s="68" t="str">
        <f>IF(ISNUMBER($G100),IF(AND($G100&lt;DATE(ML_ANO,10,1),IF(ISNUMBER($H100),$H100,$G100)&gt;=DATE(ML_ANO,9,1)),1,""),"")</f>
        <v/>
      </c>
      <c r="X100" s="68" t="str">
        <f>IF(ISNUMBER($G100),IF(AND($G100&lt;DATE(ML_ANO,11,1),IF(ISNUMBER($H100),$H100,$G100)&gt;=DATE(ML_ANO,10,1)),1,""),"")</f>
        <v/>
      </c>
      <c r="Y100" s="68" t="str">
        <f>IF(ISNUMBER($G100),IF(AND($G100&lt;DATE(ML_ANO,12,1),IF(ISNUMBER($H100),$H100,$G100)&gt;=DATE(ML_ANO,11,1)),1,""),"")</f>
        <v/>
      </c>
      <c r="Z100" s="68" t="str">
        <f>IF(ISNUMBER($G100),IF(AND($G100&lt;DATE(ML_ANO,13,1),IF(ISNUMBER($H100),$H100,$G100)&gt;=DATE(ML_ANO,12,1)),1,""),"")</f>
        <v/>
      </c>
    </row>
    <row r="101">
      <c r="A101" s="42" t="inlineStr">
        <is>
          <t>A-097</t>
        </is>
      </c>
      <c r="B101" s="43" t="str">
        <f>IF($E101="","",IF(COUNTIF('Plan Cultivos'!$D$5:$D$204,"?*")=1,INDEX('Plan Cultivos'!$A$5:$A$204,MATCH("?*",'Plan Cultivos'!$D$5:$D$204,0)),""))</f>
        <v/>
      </c>
      <c r="C101" s="41" t="str">
        <f>IF($E101="","",ML_N)</f>
        <v/>
      </c>
      <c r="D101" s="43" t="str">
        <f>IF($B101="","",IFERROR(VLOOKUP($B101,'Plan Cultivos'!$A$5:$D$204,4,FALSE)&amp;"",""))</f>
        <v/>
      </c>
      <c r="E101" s="45" t="n"/>
      <c r="F101" s="43" t="n"/>
      <c r="G101" s="52" t="n"/>
      <c r="H101" s="52" t="n"/>
      <c r="I101" s="53" t="str">
        <f>IF(AND(ISNUMBER($G101),ISNUMBER($H101)),$H101-$G101+1,"")</f>
        <v/>
      </c>
      <c r="J101" s="43" t="str">
        <f>IF($E101="","",ML_RESP)</f>
        <v/>
      </c>
      <c r="K101" s="45" t="str">
        <f>IF($E101="","",IFERROR(VLOOKUP($B101,'Plan Cultivos'!$A$5:$T$204,20,FALSE)&amp;"",ML_FICHA&amp;""))</f>
        <v/>
      </c>
      <c r="L101" s="45" t="n"/>
      <c r="M101" s="43" t="n"/>
      <c r="N101" s="56" t="n"/>
      <c r="O101" s="67" t="str">
        <f>IF(ISNUMBER($G101),IF(AND($G101&lt;DATE(ML_ANO,2,1),IF(ISNUMBER($H101),$H101,$G101)&gt;=DATE(ML_ANO,1,1)),1,""),"")</f>
        <v/>
      </c>
      <c r="P101" s="67" t="str">
        <f>IF(ISNUMBER($G101),IF(AND($G101&lt;DATE(ML_ANO,3,1),IF(ISNUMBER($H101),$H101,$G101)&gt;=DATE(ML_ANO,2,1)),1,""),"")</f>
        <v/>
      </c>
      <c r="Q101" s="67" t="str">
        <f>IF(ISNUMBER($G101),IF(AND($G101&lt;DATE(ML_ANO,4,1),IF(ISNUMBER($H101),$H101,$G101)&gt;=DATE(ML_ANO,3,1)),1,""),"")</f>
        <v/>
      </c>
      <c r="R101" s="67" t="str">
        <f>IF(ISNUMBER($G101),IF(AND($G101&lt;DATE(ML_ANO,5,1),IF(ISNUMBER($H101),$H101,$G101)&gt;=DATE(ML_ANO,4,1)),1,""),"")</f>
        <v/>
      </c>
      <c r="S101" s="67" t="str">
        <f>IF(ISNUMBER($G101),IF(AND($G101&lt;DATE(ML_ANO,6,1),IF(ISNUMBER($H101),$H101,$G101)&gt;=DATE(ML_ANO,5,1)),1,""),"")</f>
        <v/>
      </c>
      <c r="T101" s="67" t="str">
        <f>IF(ISNUMBER($G101),IF(AND($G101&lt;DATE(ML_ANO,7,1),IF(ISNUMBER($H101),$H101,$G101)&gt;=DATE(ML_ANO,6,1)),1,""),"")</f>
        <v/>
      </c>
      <c r="U101" s="67" t="str">
        <f>IF(ISNUMBER($G101),IF(AND($G101&lt;DATE(ML_ANO,8,1),IF(ISNUMBER($H101),$H101,$G101)&gt;=DATE(ML_ANO,7,1)),1,""),"")</f>
        <v/>
      </c>
      <c r="V101" s="67" t="str">
        <f>IF(ISNUMBER($G101),IF(AND($G101&lt;DATE(ML_ANO,9,1),IF(ISNUMBER($H101),$H101,$G101)&gt;=DATE(ML_ANO,8,1)),1,""),"")</f>
        <v/>
      </c>
      <c r="W101" s="67" t="str">
        <f>IF(ISNUMBER($G101),IF(AND($G101&lt;DATE(ML_ANO,10,1),IF(ISNUMBER($H101),$H101,$G101)&gt;=DATE(ML_ANO,9,1)),1,""),"")</f>
        <v/>
      </c>
      <c r="X101" s="67" t="str">
        <f>IF(ISNUMBER($G101),IF(AND($G101&lt;DATE(ML_ANO,11,1),IF(ISNUMBER($H101),$H101,$G101)&gt;=DATE(ML_ANO,10,1)),1,""),"")</f>
        <v/>
      </c>
      <c r="Y101" s="67" t="str">
        <f>IF(ISNUMBER($G101),IF(AND($G101&lt;DATE(ML_ANO,12,1),IF(ISNUMBER($H101),$H101,$G101)&gt;=DATE(ML_ANO,11,1)),1,""),"")</f>
        <v/>
      </c>
      <c r="Z101" s="67" t="str">
        <f>IF(ISNUMBER($G101),IF(AND($G101&lt;DATE(ML_ANO,13,1),IF(ISNUMBER($H101),$H101,$G101)&gt;=DATE(ML_ANO,12,1)),1,""),"")</f>
        <v/>
      </c>
    </row>
    <row r="102">
      <c r="A102" s="57" t="inlineStr">
        <is>
          <t>A-098</t>
        </is>
      </c>
      <c r="B102" s="48" t="str">
        <f>IF($E102="","",IF(COUNTIF('Plan Cultivos'!$D$5:$D$204,"?*")=1,INDEX('Plan Cultivos'!$A$5:$A$204,MATCH("?*",'Plan Cultivos'!$D$5:$D$204,0)),""))</f>
        <v/>
      </c>
      <c r="C102" s="58" t="str">
        <f>IF($E102="","",ML_N)</f>
        <v/>
      </c>
      <c r="D102" s="48" t="str">
        <f>IF($B102="","",IFERROR(VLOOKUP($B102,'Plan Cultivos'!$A$5:$D$204,4,FALSE)&amp;"",""))</f>
        <v/>
      </c>
      <c r="E102" s="47" t="n"/>
      <c r="F102" s="48" t="n"/>
      <c r="G102" s="59" t="n"/>
      <c r="H102" s="59" t="n"/>
      <c r="I102" s="60" t="str">
        <f>IF(AND(ISNUMBER($G102),ISNUMBER($H102)),$H102-$G102+1,"")</f>
        <v/>
      </c>
      <c r="J102" s="48" t="str">
        <f>IF($E102="","",ML_RESP)</f>
        <v/>
      </c>
      <c r="K102" s="47" t="str">
        <f>IF($E102="","",IFERROR(VLOOKUP($B102,'Plan Cultivos'!$A$5:$T$204,20,FALSE)&amp;"",ML_FICHA&amp;""))</f>
        <v/>
      </c>
      <c r="L102" s="47" t="n"/>
      <c r="M102" s="48" t="n"/>
      <c r="N102" s="63" t="n"/>
      <c r="O102" s="68" t="str">
        <f>IF(ISNUMBER($G102),IF(AND($G102&lt;DATE(ML_ANO,2,1),IF(ISNUMBER($H102),$H102,$G102)&gt;=DATE(ML_ANO,1,1)),1,""),"")</f>
        <v/>
      </c>
      <c r="P102" s="68" t="str">
        <f>IF(ISNUMBER($G102),IF(AND($G102&lt;DATE(ML_ANO,3,1),IF(ISNUMBER($H102),$H102,$G102)&gt;=DATE(ML_ANO,2,1)),1,""),"")</f>
        <v/>
      </c>
      <c r="Q102" s="68" t="str">
        <f>IF(ISNUMBER($G102),IF(AND($G102&lt;DATE(ML_ANO,4,1),IF(ISNUMBER($H102),$H102,$G102)&gt;=DATE(ML_ANO,3,1)),1,""),"")</f>
        <v/>
      </c>
      <c r="R102" s="68" t="str">
        <f>IF(ISNUMBER($G102),IF(AND($G102&lt;DATE(ML_ANO,5,1),IF(ISNUMBER($H102),$H102,$G102)&gt;=DATE(ML_ANO,4,1)),1,""),"")</f>
        <v/>
      </c>
      <c r="S102" s="68" t="str">
        <f>IF(ISNUMBER($G102),IF(AND($G102&lt;DATE(ML_ANO,6,1),IF(ISNUMBER($H102),$H102,$G102)&gt;=DATE(ML_ANO,5,1)),1,""),"")</f>
        <v/>
      </c>
      <c r="T102" s="68" t="str">
        <f>IF(ISNUMBER($G102),IF(AND($G102&lt;DATE(ML_ANO,7,1),IF(ISNUMBER($H102),$H102,$G102)&gt;=DATE(ML_ANO,6,1)),1,""),"")</f>
        <v/>
      </c>
      <c r="U102" s="68" t="str">
        <f>IF(ISNUMBER($G102),IF(AND($G102&lt;DATE(ML_ANO,8,1),IF(ISNUMBER($H102),$H102,$G102)&gt;=DATE(ML_ANO,7,1)),1,""),"")</f>
        <v/>
      </c>
      <c r="V102" s="68" t="str">
        <f>IF(ISNUMBER($G102),IF(AND($G102&lt;DATE(ML_ANO,9,1),IF(ISNUMBER($H102),$H102,$G102)&gt;=DATE(ML_ANO,8,1)),1,""),"")</f>
        <v/>
      </c>
      <c r="W102" s="68" t="str">
        <f>IF(ISNUMBER($G102),IF(AND($G102&lt;DATE(ML_ANO,10,1),IF(ISNUMBER($H102),$H102,$G102)&gt;=DATE(ML_ANO,9,1)),1,""),"")</f>
        <v/>
      </c>
      <c r="X102" s="68" t="str">
        <f>IF(ISNUMBER($G102),IF(AND($G102&lt;DATE(ML_ANO,11,1),IF(ISNUMBER($H102),$H102,$G102)&gt;=DATE(ML_ANO,10,1)),1,""),"")</f>
        <v/>
      </c>
      <c r="Y102" s="68" t="str">
        <f>IF(ISNUMBER($G102),IF(AND($G102&lt;DATE(ML_ANO,12,1),IF(ISNUMBER($H102),$H102,$G102)&gt;=DATE(ML_ANO,11,1)),1,""),"")</f>
        <v/>
      </c>
      <c r="Z102" s="68" t="str">
        <f>IF(ISNUMBER($G102),IF(AND($G102&lt;DATE(ML_ANO,13,1),IF(ISNUMBER($H102),$H102,$G102)&gt;=DATE(ML_ANO,12,1)),1,""),"")</f>
        <v/>
      </c>
    </row>
    <row r="103">
      <c r="A103" s="42" t="inlineStr">
        <is>
          <t>A-099</t>
        </is>
      </c>
      <c r="B103" s="43" t="str">
        <f>IF($E103="","",IF(COUNTIF('Plan Cultivos'!$D$5:$D$204,"?*")=1,INDEX('Plan Cultivos'!$A$5:$A$204,MATCH("?*",'Plan Cultivos'!$D$5:$D$204,0)),""))</f>
        <v/>
      </c>
      <c r="C103" s="41" t="str">
        <f>IF($E103="","",ML_N)</f>
        <v/>
      </c>
      <c r="D103" s="43" t="str">
        <f>IF($B103="","",IFERROR(VLOOKUP($B103,'Plan Cultivos'!$A$5:$D$204,4,FALSE)&amp;"",""))</f>
        <v/>
      </c>
      <c r="E103" s="45" t="n"/>
      <c r="F103" s="43" t="n"/>
      <c r="G103" s="52" t="n"/>
      <c r="H103" s="52" t="n"/>
      <c r="I103" s="53" t="str">
        <f>IF(AND(ISNUMBER($G103),ISNUMBER($H103)),$H103-$G103+1,"")</f>
        <v/>
      </c>
      <c r="J103" s="43" t="str">
        <f>IF($E103="","",ML_RESP)</f>
        <v/>
      </c>
      <c r="K103" s="45" t="str">
        <f>IF($E103="","",IFERROR(VLOOKUP($B103,'Plan Cultivos'!$A$5:$T$204,20,FALSE)&amp;"",ML_FICHA&amp;""))</f>
        <v/>
      </c>
      <c r="L103" s="45" t="n"/>
      <c r="M103" s="43" t="n"/>
      <c r="N103" s="56" t="n"/>
      <c r="O103" s="67" t="str">
        <f>IF(ISNUMBER($G103),IF(AND($G103&lt;DATE(ML_ANO,2,1),IF(ISNUMBER($H103),$H103,$G103)&gt;=DATE(ML_ANO,1,1)),1,""),"")</f>
        <v/>
      </c>
      <c r="P103" s="67" t="str">
        <f>IF(ISNUMBER($G103),IF(AND($G103&lt;DATE(ML_ANO,3,1),IF(ISNUMBER($H103),$H103,$G103)&gt;=DATE(ML_ANO,2,1)),1,""),"")</f>
        <v/>
      </c>
      <c r="Q103" s="67" t="str">
        <f>IF(ISNUMBER($G103),IF(AND($G103&lt;DATE(ML_ANO,4,1),IF(ISNUMBER($H103),$H103,$G103)&gt;=DATE(ML_ANO,3,1)),1,""),"")</f>
        <v/>
      </c>
      <c r="R103" s="67" t="str">
        <f>IF(ISNUMBER($G103),IF(AND($G103&lt;DATE(ML_ANO,5,1),IF(ISNUMBER($H103),$H103,$G103)&gt;=DATE(ML_ANO,4,1)),1,""),"")</f>
        <v/>
      </c>
      <c r="S103" s="67" t="str">
        <f>IF(ISNUMBER($G103),IF(AND($G103&lt;DATE(ML_ANO,6,1),IF(ISNUMBER($H103),$H103,$G103)&gt;=DATE(ML_ANO,5,1)),1,""),"")</f>
        <v/>
      </c>
      <c r="T103" s="67" t="str">
        <f>IF(ISNUMBER($G103),IF(AND($G103&lt;DATE(ML_ANO,7,1),IF(ISNUMBER($H103),$H103,$G103)&gt;=DATE(ML_ANO,6,1)),1,""),"")</f>
        <v/>
      </c>
      <c r="U103" s="67" t="str">
        <f>IF(ISNUMBER($G103),IF(AND($G103&lt;DATE(ML_ANO,8,1),IF(ISNUMBER($H103),$H103,$G103)&gt;=DATE(ML_ANO,7,1)),1,""),"")</f>
        <v/>
      </c>
      <c r="V103" s="67" t="str">
        <f>IF(ISNUMBER($G103),IF(AND($G103&lt;DATE(ML_ANO,9,1),IF(ISNUMBER($H103),$H103,$G103)&gt;=DATE(ML_ANO,8,1)),1,""),"")</f>
        <v/>
      </c>
      <c r="W103" s="67" t="str">
        <f>IF(ISNUMBER($G103),IF(AND($G103&lt;DATE(ML_ANO,10,1),IF(ISNUMBER($H103),$H103,$G103)&gt;=DATE(ML_ANO,9,1)),1,""),"")</f>
        <v/>
      </c>
      <c r="X103" s="67" t="str">
        <f>IF(ISNUMBER($G103),IF(AND($G103&lt;DATE(ML_ANO,11,1),IF(ISNUMBER($H103),$H103,$G103)&gt;=DATE(ML_ANO,10,1)),1,""),"")</f>
        <v/>
      </c>
      <c r="Y103" s="67" t="str">
        <f>IF(ISNUMBER($G103),IF(AND($G103&lt;DATE(ML_ANO,12,1),IF(ISNUMBER($H103),$H103,$G103)&gt;=DATE(ML_ANO,11,1)),1,""),"")</f>
        <v/>
      </c>
      <c r="Z103" s="67" t="str">
        <f>IF(ISNUMBER($G103),IF(AND($G103&lt;DATE(ML_ANO,13,1),IF(ISNUMBER($H103),$H103,$G103)&gt;=DATE(ML_ANO,12,1)),1,""),"")</f>
        <v/>
      </c>
    </row>
    <row r="104">
      <c r="A104" s="57" t="inlineStr">
        <is>
          <t>A-100</t>
        </is>
      </c>
      <c r="B104" s="48" t="str">
        <f>IF($E104="","",IF(COUNTIF('Plan Cultivos'!$D$5:$D$204,"?*")=1,INDEX('Plan Cultivos'!$A$5:$A$204,MATCH("?*",'Plan Cultivos'!$D$5:$D$204,0)),""))</f>
        <v/>
      </c>
      <c r="C104" s="58" t="str">
        <f>IF($E104="","",ML_N)</f>
        <v/>
      </c>
      <c r="D104" s="48" t="str">
        <f>IF($B104="","",IFERROR(VLOOKUP($B104,'Plan Cultivos'!$A$5:$D$204,4,FALSE)&amp;"",""))</f>
        <v/>
      </c>
      <c r="E104" s="47" t="n"/>
      <c r="F104" s="48" t="n"/>
      <c r="G104" s="59" t="n"/>
      <c r="H104" s="59" t="n"/>
      <c r="I104" s="60" t="str">
        <f>IF(AND(ISNUMBER($G104),ISNUMBER($H104)),$H104-$G104+1,"")</f>
        <v/>
      </c>
      <c r="J104" s="48" t="str">
        <f>IF($E104="","",ML_RESP)</f>
        <v/>
      </c>
      <c r="K104" s="47" t="str">
        <f>IF($E104="","",IFERROR(VLOOKUP($B104,'Plan Cultivos'!$A$5:$T$204,20,FALSE)&amp;"",ML_FICHA&amp;""))</f>
        <v/>
      </c>
      <c r="L104" s="47" t="n"/>
      <c r="M104" s="48" t="n"/>
      <c r="N104" s="63" t="n"/>
      <c r="O104" s="68" t="str">
        <f>IF(ISNUMBER($G104),IF(AND($G104&lt;DATE(ML_ANO,2,1),IF(ISNUMBER($H104),$H104,$G104)&gt;=DATE(ML_ANO,1,1)),1,""),"")</f>
        <v/>
      </c>
      <c r="P104" s="68" t="str">
        <f>IF(ISNUMBER($G104),IF(AND($G104&lt;DATE(ML_ANO,3,1),IF(ISNUMBER($H104),$H104,$G104)&gt;=DATE(ML_ANO,2,1)),1,""),"")</f>
        <v/>
      </c>
      <c r="Q104" s="68" t="str">
        <f>IF(ISNUMBER($G104),IF(AND($G104&lt;DATE(ML_ANO,4,1),IF(ISNUMBER($H104),$H104,$G104)&gt;=DATE(ML_ANO,3,1)),1,""),"")</f>
        <v/>
      </c>
      <c r="R104" s="68" t="str">
        <f>IF(ISNUMBER($G104),IF(AND($G104&lt;DATE(ML_ANO,5,1),IF(ISNUMBER($H104),$H104,$G104)&gt;=DATE(ML_ANO,4,1)),1,""),"")</f>
        <v/>
      </c>
      <c r="S104" s="68" t="str">
        <f>IF(ISNUMBER($G104),IF(AND($G104&lt;DATE(ML_ANO,6,1),IF(ISNUMBER($H104),$H104,$G104)&gt;=DATE(ML_ANO,5,1)),1,""),"")</f>
        <v/>
      </c>
      <c r="T104" s="68" t="str">
        <f>IF(ISNUMBER($G104),IF(AND($G104&lt;DATE(ML_ANO,7,1),IF(ISNUMBER($H104),$H104,$G104)&gt;=DATE(ML_ANO,6,1)),1,""),"")</f>
        <v/>
      </c>
      <c r="U104" s="68" t="str">
        <f>IF(ISNUMBER($G104),IF(AND($G104&lt;DATE(ML_ANO,8,1),IF(ISNUMBER($H104),$H104,$G104)&gt;=DATE(ML_ANO,7,1)),1,""),"")</f>
        <v/>
      </c>
      <c r="V104" s="68" t="str">
        <f>IF(ISNUMBER($G104),IF(AND($G104&lt;DATE(ML_ANO,9,1),IF(ISNUMBER($H104),$H104,$G104)&gt;=DATE(ML_ANO,8,1)),1,""),"")</f>
        <v/>
      </c>
      <c r="W104" s="68" t="str">
        <f>IF(ISNUMBER($G104),IF(AND($G104&lt;DATE(ML_ANO,10,1),IF(ISNUMBER($H104),$H104,$G104)&gt;=DATE(ML_ANO,9,1)),1,""),"")</f>
        <v/>
      </c>
      <c r="X104" s="68" t="str">
        <f>IF(ISNUMBER($G104),IF(AND($G104&lt;DATE(ML_ANO,11,1),IF(ISNUMBER($H104),$H104,$G104)&gt;=DATE(ML_ANO,10,1)),1,""),"")</f>
        <v/>
      </c>
      <c r="Y104" s="68" t="str">
        <f>IF(ISNUMBER($G104),IF(AND($G104&lt;DATE(ML_ANO,12,1),IF(ISNUMBER($H104),$H104,$G104)&gt;=DATE(ML_ANO,11,1)),1,""),"")</f>
        <v/>
      </c>
      <c r="Z104" s="68" t="str">
        <f>IF(ISNUMBER($G104),IF(AND($G104&lt;DATE(ML_ANO,13,1),IF(ISNUMBER($H104),$H104,$G104)&gt;=DATE(ML_ANO,12,1)),1,""),"")</f>
        <v/>
      </c>
    </row>
    <row r="105">
      <c r="A105" s="42" t="inlineStr">
        <is>
          <t>A-101</t>
        </is>
      </c>
      <c r="B105" s="43" t="str">
        <f>IF($E105="","",IF(COUNTIF('Plan Cultivos'!$D$5:$D$204,"?*")=1,INDEX('Plan Cultivos'!$A$5:$A$204,MATCH("?*",'Plan Cultivos'!$D$5:$D$204,0)),""))</f>
        <v/>
      </c>
      <c r="C105" s="41" t="str">
        <f>IF($E105="","",ML_N)</f>
        <v/>
      </c>
      <c r="D105" s="43" t="str">
        <f>IF($B105="","",IFERROR(VLOOKUP($B105,'Plan Cultivos'!$A$5:$D$204,4,FALSE)&amp;"",""))</f>
        <v/>
      </c>
      <c r="E105" s="45" t="n"/>
      <c r="F105" s="43" t="n"/>
      <c r="G105" s="52" t="n"/>
      <c r="H105" s="52" t="n"/>
      <c r="I105" s="53" t="str">
        <f>IF(AND(ISNUMBER($G105),ISNUMBER($H105)),$H105-$G105+1,"")</f>
        <v/>
      </c>
      <c r="J105" s="43" t="str">
        <f>IF($E105="","",ML_RESP)</f>
        <v/>
      </c>
      <c r="K105" s="45" t="str">
        <f>IF($E105="","",IFERROR(VLOOKUP($B105,'Plan Cultivos'!$A$5:$T$204,20,FALSE)&amp;"",ML_FICHA&amp;""))</f>
        <v/>
      </c>
      <c r="L105" s="45" t="n"/>
      <c r="M105" s="43" t="n"/>
      <c r="N105" s="56" t="n"/>
      <c r="O105" s="67" t="str">
        <f>IF(ISNUMBER($G105),IF(AND($G105&lt;DATE(ML_ANO,2,1),IF(ISNUMBER($H105),$H105,$G105)&gt;=DATE(ML_ANO,1,1)),1,""),"")</f>
        <v/>
      </c>
      <c r="P105" s="67" t="str">
        <f>IF(ISNUMBER($G105),IF(AND($G105&lt;DATE(ML_ANO,3,1),IF(ISNUMBER($H105),$H105,$G105)&gt;=DATE(ML_ANO,2,1)),1,""),"")</f>
        <v/>
      </c>
      <c r="Q105" s="67" t="str">
        <f>IF(ISNUMBER($G105),IF(AND($G105&lt;DATE(ML_ANO,4,1),IF(ISNUMBER($H105),$H105,$G105)&gt;=DATE(ML_ANO,3,1)),1,""),"")</f>
        <v/>
      </c>
      <c r="R105" s="67" t="str">
        <f>IF(ISNUMBER($G105),IF(AND($G105&lt;DATE(ML_ANO,5,1),IF(ISNUMBER($H105),$H105,$G105)&gt;=DATE(ML_ANO,4,1)),1,""),"")</f>
        <v/>
      </c>
      <c r="S105" s="67" t="str">
        <f>IF(ISNUMBER($G105),IF(AND($G105&lt;DATE(ML_ANO,6,1),IF(ISNUMBER($H105),$H105,$G105)&gt;=DATE(ML_ANO,5,1)),1,""),"")</f>
        <v/>
      </c>
      <c r="T105" s="67" t="str">
        <f>IF(ISNUMBER($G105),IF(AND($G105&lt;DATE(ML_ANO,7,1),IF(ISNUMBER($H105),$H105,$G105)&gt;=DATE(ML_ANO,6,1)),1,""),"")</f>
        <v/>
      </c>
      <c r="U105" s="67" t="str">
        <f>IF(ISNUMBER($G105),IF(AND($G105&lt;DATE(ML_ANO,8,1),IF(ISNUMBER($H105),$H105,$G105)&gt;=DATE(ML_ANO,7,1)),1,""),"")</f>
        <v/>
      </c>
      <c r="V105" s="67" t="str">
        <f>IF(ISNUMBER($G105),IF(AND($G105&lt;DATE(ML_ANO,9,1),IF(ISNUMBER($H105),$H105,$G105)&gt;=DATE(ML_ANO,8,1)),1,""),"")</f>
        <v/>
      </c>
      <c r="W105" s="67" t="str">
        <f>IF(ISNUMBER($G105),IF(AND($G105&lt;DATE(ML_ANO,10,1),IF(ISNUMBER($H105),$H105,$G105)&gt;=DATE(ML_ANO,9,1)),1,""),"")</f>
        <v/>
      </c>
      <c r="X105" s="67" t="str">
        <f>IF(ISNUMBER($G105),IF(AND($G105&lt;DATE(ML_ANO,11,1),IF(ISNUMBER($H105),$H105,$G105)&gt;=DATE(ML_ANO,10,1)),1,""),"")</f>
        <v/>
      </c>
      <c r="Y105" s="67" t="str">
        <f>IF(ISNUMBER($G105),IF(AND($G105&lt;DATE(ML_ANO,12,1),IF(ISNUMBER($H105),$H105,$G105)&gt;=DATE(ML_ANO,11,1)),1,""),"")</f>
        <v/>
      </c>
      <c r="Z105" s="67" t="str">
        <f>IF(ISNUMBER($G105),IF(AND($G105&lt;DATE(ML_ANO,13,1),IF(ISNUMBER($H105),$H105,$G105)&gt;=DATE(ML_ANO,12,1)),1,""),"")</f>
        <v/>
      </c>
    </row>
    <row r="106">
      <c r="A106" s="57" t="inlineStr">
        <is>
          <t>A-102</t>
        </is>
      </c>
      <c r="B106" s="48" t="str">
        <f>IF($E106="","",IF(COUNTIF('Plan Cultivos'!$D$5:$D$204,"?*")=1,INDEX('Plan Cultivos'!$A$5:$A$204,MATCH("?*",'Plan Cultivos'!$D$5:$D$204,0)),""))</f>
        <v/>
      </c>
      <c r="C106" s="58" t="str">
        <f>IF($E106="","",ML_N)</f>
        <v/>
      </c>
      <c r="D106" s="48" t="str">
        <f>IF($B106="","",IFERROR(VLOOKUP($B106,'Plan Cultivos'!$A$5:$D$204,4,FALSE)&amp;"",""))</f>
        <v/>
      </c>
      <c r="E106" s="47" t="n"/>
      <c r="F106" s="48" t="n"/>
      <c r="G106" s="59" t="n"/>
      <c r="H106" s="59" t="n"/>
      <c r="I106" s="60" t="str">
        <f>IF(AND(ISNUMBER($G106),ISNUMBER($H106)),$H106-$G106+1,"")</f>
        <v/>
      </c>
      <c r="J106" s="48" t="str">
        <f>IF($E106="","",ML_RESP)</f>
        <v/>
      </c>
      <c r="K106" s="47" t="str">
        <f>IF($E106="","",IFERROR(VLOOKUP($B106,'Plan Cultivos'!$A$5:$T$204,20,FALSE)&amp;"",ML_FICHA&amp;""))</f>
        <v/>
      </c>
      <c r="L106" s="47" t="n"/>
      <c r="M106" s="48" t="n"/>
      <c r="N106" s="63" t="n"/>
      <c r="O106" s="68" t="str">
        <f>IF(ISNUMBER($G106),IF(AND($G106&lt;DATE(ML_ANO,2,1),IF(ISNUMBER($H106),$H106,$G106)&gt;=DATE(ML_ANO,1,1)),1,""),"")</f>
        <v/>
      </c>
      <c r="P106" s="68" t="str">
        <f>IF(ISNUMBER($G106),IF(AND($G106&lt;DATE(ML_ANO,3,1),IF(ISNUMBER($H106),$H106,$G106)&gt;=DATE(ML_ANO,2,1)),1,""),"")</f>
        <v/>
      </c>
      <c r="Q106" s="68" t="str">
        <f>IF(ISNUMBER($G106),IF(AND($G106&lt;DATE(ML_ANO,4,1),IF(ISNUMBER($H106),$H106,$G106)&gt;=DATE(ML_ANO,3,1)),1,""),"")</f>
        <v/>
      </c>
      <c r="R106" s="68" t="str">
        <f>IF(ISNUMBER($G106),IF(AND($G106&lt;DATE(ML_ANO,5,1),IF(ISNUMBER($H106),$H106,$G106)&gt;=DATE(ML_ANO,4,1)),1,""),"")</f>
        <v/>
      </c>
      <c r="S106" s="68" t="str">
        <f>IF(ISNUMBER($G106),IF(AND($G106&lt;DATE(ML_ANO,6,1),IF(ISNUMBER($H106),$H106,$G106)&gt;=DATE(ML_ANO,5,1)),1,""),"")</f>
        <v/>
      </c>
      <c r="T106" s="68" t="str">
        <f>IF(ISNUMBER($G106),IF(AND($G106&lt;DATE(ML_ANO,7,1),IF(ISNUMBER($H106),$H106,$G106)&gt;=DATE(ML_ANO,6,1)),1,""),"")</f>
        <v/>
      </c>
      <c r="U106" s="68" t="str">
        <f>IF(ISNUMBER($G106),IF(AND($G106&lt;DATE(ML_ANO,8,1),IF(ISNUMBER($H106),$H106,$G106)&gt;=DATE(ML_ANO,7,1)),1,""),"")</f>
        <v/>
      </c>
      <c r="V106" s="68" t="str">
        <f>IF(ISNUMBER($G106),IF(AND($G106&lt;DATE(ML_ANO,9,1),IF(ISNUMBER($H106),$H106,$G106)&gt;=DATE(ML_ANO,8,1)),1,""),"")</f>
        <v/>
      </c>
      <c r="W106" s="68" t="str">
        <f>IF(ISNUMBER($G106),IF(AND($G106&lt;DATE(ML_ANO,10,1),IF(ISNUMBER($H106),$H106,$G106)&gt;=DATE(ML_ANO,9,1)),1,""),"")</f>
        <v/>
      </c>
      <c r="X106" s="68" t="str">
        <f>IF(ISNUMBER($G106),IF(AND($G106&lt;DATE(ML_ANO,11,1),IF(ISNUMBER($H106),$H106,$G106)&gt;=DATE(ML_ANO,10,1)),1,""),"")</f>
        <v/>
      </c>
      <c r="Y106" s="68" t="str">
        <f>IF(ISNUMBER($G106),IF(AND($G106&lt;DATE(ML_ANO,12,1),IF(ISNUMBER($H106),$H106,$G106)&gt;=DATE(ML_ANO,11,1)),1,""),"")</f>
        <v/>
      </c>
      <c r="Z106" s="68" t="str">
        <f>IF(ISNUMBER($G106),IF(AND($G106&lt;DATE(ML_ANO,13,1),IF(ISNUMBER($H106),$H106,$G106)&gt;=DATE(ML_ANO,12,1)),1,""),"")</f>
        <v/>
      </c>
    </row>
    <row r="107">
      <c r="A107" s="42" t="inlineStr">
        <is>
          <t>A-103</t>
        </is>
      </c>
      <c r="B107" s="43" t="str">
        <f>IF($E107="","",IF(COUNTIF('Plan Cultivos'!$D$5:$D$204,"?*")=1,INDEX('Plan Cultivos'!$A$5:$A$204,MATCH("?*",'Plan Cultivos'!$D$5:$D$204,0)),""))</f>
        <v/>
      </c>
      <c r="C107" s="41" t="str">
        <f>IF($E107="","",ML_N)</f>
        <v/>
      </c>
      <c r="D107" s="43" t="str">
        <f>IF($B107="","",IFERROR(VLOOKUP($B107,'Plan Cultivos'!$A$5:$D$204,4,FALSE)&amp;"",""))</f>
        <v/>
      </c>
      <c r="E107" s="45" t="n"/>
      <c r="F107" s="43" t="n"/>
      <c r="G107" s="52" t="n"/>
      <c r="H107" s="52" t="n"/>
      <c r="I107" s="53" t="str">
        <f>IF(AND(ISNUMBER($G107),ISNUMBER($H107)),$H107-$G107+1,"")</f>
        <v/>
      </c>
      <c r="J107" s="43" t="str">
        <f>IF($E107="","",ML_RESP)</f>
        <v/>
      </c>
      <c r="K107" s="45" t="str">
        <f>IF($E107="","",IFERROR(VLOOKUP($B107,'Plan Cultivos'!$A$5:$T$204,20,FALSE)&amp;"",ML_FICHA&amp;""))</f>
        <v/>
      </c>
      <c r="L107" s="45" t="n"/>
      <c r="M107" s="43" t="n"/>
      <c r="N107" s="56" t="n"/>
      <c r="O107" s="67" t="str">
        <f>IF(ISNUMBER($G107),IF(AND($G107&lt;DATE(ML_ANO,2,1),IF(ISNUMBER($H107),$H107,$G107)&gt;=DATE(ML_ANO,1,1)),1,""),"")</f>
        <v/>
      </c>
      <c r="P107" s="67" t="str">
        <f>IF(ISNUMBER($G107),IF(AND($G107&lt;DATE(ML_ANO,3,1),IF(ISNUMBER($H107),$H107,$G107)&gt;=DATE(ML_ANO,2,1)),1,""),"")</f>
        <v/>
      </c>
      <c r="Q107" s="67" t="str">
        <f>IF(ISNUMBER($G107),IF(AND($G107&lt;DATE(ML_ANO,4,1),IF(ISNUMBER($H107),$H107,$G107)&gt;=DATE(ML_ANO,3,1)),1,""),"")</f>
        <v/>
      </c>
      <c r="R107" s="67" t="str">
        <f>IF(ISNUMBER($G107),IF(AND($G107&lt;DATE(ML_ANO,5,1),IF(ISNUMBER($H107),$H107,$G107)&gt;=DATE(ML_ANO,4,1)),1,""),"")</f>
        <v/>
      </c>
      <c r="S107" s="67" t="str">
        <f>IF(ISNUMBER($G107),IF(AND($G107&lt;DATE(ML_ANO,6,1),IF(ISNUMBER($H107),$H107,$G107)&gt;=DATE(ML_ANO,5,1)),1,""),"")</f>
        <v/>
      </c>
      <c r="T107" s="67" t="str">
        <f>IF(ISNUMBER($G107),IF(AND($G107&lt;DATE(ML_ANO,7,1),IF(ISNUMBER($H107),$H107,$G107)&gt;=DATE(ML_ANO,6,1)),1,""),"")</f>
        <v/>
      </c>
      <c r="U107" s="67" t="str">
        <f>IF(ISNUMBER($G107),IF(AND($G107&lt;DATE(ML_ANO,8,1),IF(ISNUMBER($H107),$H107,$G107)&gt;=DATE(ML_ANO,7,1)),1,""),"")</f>
        <v/>
      </c>
      <c r="V107" s="67" t="str">
        <f>IF(ISNUMBER($G107),IF(AND($G107&lt;DATE(ML_ANO,9,1),IF(ISNUMBER($H107),$H107,$G107)&gt;=DATE(ML_ANO,8,1)),1,""),"")</f>
        <v/>
      </c>
      <c r="W107" s="67" t="str">
        <f>IF(ISNUMBER($G107),IF(AND($G107&lt;DATE(ML_ANO,10,1),IF(ISNUMBER($H107),$H107,$G107)&gt;=DATE(ML_ANO,9,1)),1,""),"")</f>
        <v/>
      </c>
      <c r="X107" s="67" t="str">
        <f>IF(ISNUMBER($G107),IF(AND($G107&lt;DATE(ML_ANO,11,1),IF(ISNUMBER($H107),$H107,$G107)&gt;=DATE(ML_ANO,10,1)),1,""),"")</f>
        <v/>
      </c>
      <c r="Y107" s="67" t="str">
        <f>IF(ISNUMBER($G107),IF(AND($G107&lt;DATE(ML_ANO,12,1),IF(ISNUMBER($H107),$H107,$G107)&gt;=DATE(ML_ANO,11,1)),1,""),"")</f>
        <v/>
      </c>
      <c r="Z107" s="67" t="str">
        <f>IF(ISNUMBER($G107),IF(AND($G107&lt;DATE(ML_ANO,13,1),IF(ISNUMBER($H107),$H107,$G107)&gt;=DATE(ML_ANO,12,1)),1,""),"")</f>
        <v/>
      </c>
    </row>
    <row r="108">
      <c r="A108" s="57" t="inlineStr">
        <is>
          <t>A-104</t>
        </is>
      </c>
      <c r="B108" s="48" t="str">
        <f>IF($E108="","",IF(COUNTIF('Plan Cultivos'!$D$5:$D$204,"?*")=1,INDEX('Plan Cultivos'!$A$5:$A$204,MATCH("?*",'Plan Cultivos'!$D$5:$D$204,0)),""))</f>
        <v/>
      </c>
      <c r="C108" s="58" t="str">
        <f>IF($E108="","",ML_N)</f>
        <v/>
      </c>
      <c r="D108" s="48" t="str">
        <f>IF($B108="","",IFERROR(VLOOKUP($B108,'Plan Cultivos'!$A$5:$D$204,4,FALSE)&amp;"",""))</f>
        <v/>
      </c>
      <c r="E108" s="47" t="n"/>
      <c r="F108" s="48" t="n"/>
      <c r="G108" s="59" t="n"/>
      <c r="H108" s="59" t="n"/>
      <c r="I108" s="60" t="str">
        <f>IF(AND(ISNUMBER($G108),ISNUMBER($H108)),$H108-$G108+1,"")</f>
        <v/>
      </c>
      <c r="J108" s="48" t="str">
        <f>IF($E108="","",ML_RESP)</f>
        <v/>
      </c>
      <c r="K108" s="47" t="str">
        <f>IF($E108="","",IFERROR(VLOOKUP($B108,'Plan Cultivos'!$A$5:$T$204,20,FALSE)&amp;"",ML_FICHA&amp;""))</f>
        <v/>
      </c>
      <c r="L108" s="47" t="n"/>
      <c r="M108" s="48" t="n"/>
      <c r="N108" s="63" t="n"/>
      <c r="O108" s="68" t="str">
        <f>IF(ISNUMBER($G108),IF(AND($G108&lt;DATE(ML_ANO,2,1),IF(ISNUMBER($H108),$H108,$G108)&gt;=DATE(ML_ANO,1,1)),1,""),"")</f>
        <v/>
      </c>
      <c r="P108" s="68" t="str">
        <f>IF(ISNUMBER($G108),IF(AND($G108&lt;DATE(ML_ANO,3,1),IF(ISNUMBER($H108),$H108,$G108)&gt;=DATE(ML_ANO,2,1)),1,""),"")</f>
        <v/>
      </c>
      <c r="Q108" s="68" t="str">
        <f>IF(ISNUMBER($G108),IF(AND($G108&lt;DATE(ML_ANO,4,1),IF(ISNUMBER($H108),$H108,$G108)&gt;=DATE(ML_ANO,3,1)),1,""),"")</f>
        <v/>
      </c>
      <c r="R108" s="68" t="str">
        <f>IF(ISNUMBER($G108),IF(AND($G108&lt;DATE(ML_ANO,5,1),IF(ISNUMBER($H108),$H108,$G108)&gt;=DATE(ML_ANO,4,1)),1,""),"")</f>
        <v/>
      </c>
      <c r="S108" s="68" t="str">
        <f>IF(ISNUMBER($G108),IF(AND($G108&lt;DATE(ML_ANO,6,1),IF(ISNUMBER($H108),$H108,$G108)&gt;=DATE(ML_ANO,5,1)),1,""),"")</f>
        <v/>
      </c>
      <c r="T108" s="68" t="str">
        <f>IF(ISNUMBER($G108),IF(AND($G108&lt;DATE(ML_ANO,7,1),IF(ISNUMBER($H108),$H108,$G108)&gt;=DATE(ML_ANO,6,1)),1,""),"")</f>
        <v/>
      </c>
      <c r="U108" s="68" t="str">
        <f>IF(ISNUMBER($G108),IF(AND($G108&lt;DATE(ML_ANO,8,1),IF(ISNUMBER($H108),$H108,$G108)&gt;=DATE(ML_ANO,7,1)),1,""),"")</f>
        <v/>
      </c>
      <c r="V108" s="68" t="str">
        <f>IF(ISNUMBER($G108),IF(AND($G108&lt;DATE(ML_ANO,9,1),IF(ISNUMBER($H108),$H108,$G108)&gt;=DATE(ML_ANO,8,1)),1,""),"")</f>
        <v/>
      </c>
      <c r="W108" s="68" t="str">
        <f>IF(ISNUMBER($G108),IF(AND($G108&lt;DATE(ML_ANO,10,1),IF(ISNUMBER($H108),$H108,$G108)&gt;=DATE(ML_ANO,9,1)),1,""),"")</f>
        <v/>
      </c>
      <c r="X108" s="68" t="str">
        <f>IF(ISNUMBER($G108),IF(AND($G108&lt;DATE(ML_ANO,11,1),IF(ISNUMBER($H108),$H108,$G108)&gt;=DATE(ML_ANO,10,1)),1,""),"")</f>
        <v/>
      </c>
      <c r="Y108" s="68" t="str">
        <f>IF(ISNUMBER($G108),IF(AND($G108&lt;DATE(ML_ANO,12,1),IF(ISNUMBER($H108),$H108,$G108)&gt;=DATE(ML_ANO,11,1)),1,""),"")</f>
        <v/>
      </c>
      <c r="Z108" s="68" t="str">
        <f>IF(ISNUMBER($G108),IF(AND($G108&lt;DATE(ML_ANO,13,1),IF(ISNUMBER($H108),$H108,$G108)&gt;=DATE(ML_ANO,12,1)),1,""),"")</f>
        <v/>
      </c>
    </row>
    <row r="109">
      <c r="A109" s="42" t="inlineStr">
        <is>
          <t>A-105</t>
        </is>
      </c>
      <c r="B109" s="43" t="str">
        <f>IF($E109="","",IF(COUNTIF('Plan Cultivos'!$D$5:$D$204,"?*")=1,INDEX('Plan Cultivos'!$A$5:$A$204,MATCH("?*",'Plan Cultivos'!$D$5:$D$204,0)),""))</f>
        <v/>
      </c>
      <c r="C109" s="41" t="str">
        <f>IF($E109="","",ML_N)</f>
        <v/>
      </c>
      <c r="D109" s="43" t="str">
        <f>IF($B109="","",IFERROR(VLOOKUP($B109,'Plan Cultivos'!$A$5:$D$204,4,FALSE)&amp;"",""))</f>
        <v/>
      </c>
      <c r="E109" s="45" t="n"/>
      <c r="F109" s="43" t="n"/>
      <c r="G109" s="52" t="n"/>
      <c r="H109" s="52" t="n"/>
      <c r="I109" s="53" t="str">
        <f>IF(AND(ISNUMBER($G109),ISNUMBER($H109)),$H109-$G109+1,"")</f>
        <v/>
      </c>
      <c r="J109" s="43" t="str">
        <f>IF($E109="","",ML_RESP)</f>
        <v/>
      </c>
      <c r="K109" s="45" t="str">
        <f>IF($E109="","",IFERROR(VLOOKUP($B109,'Plan Cultivos'!$A$5:$T$204,20,FALSE)&amp;"",ML_FICHA&amp;""))</f>
        <v/>
      </c>
      <c r="L109" s="45" t="n"/>
      <c r="M109" s="43" t="n"/>
      <c r="N109" s="56" t="n"/>
      <c r="O109" s="67" t="str">
        <f>IF(ISNUMBER($G109),IF(AND($G109&lt;DATE(ML_ANO,2,1),IF(ISNUMBER($H109),$H109,$G109)&gt;=DATE(ML_ANO,1,1)),1,""),"")</f>
        <v/>
      </c>
      <c r="P109" s="67" t="str">
        <f>IF(ISNUMBER($G109),IF(AND($G109&lt;DATE(ML_ANO,3,1),IF(ISNUMBER($H109),$H109,$G109)&gt;=DATE(ML_ANO,2,1)),1,""),"")</f>
        <v/>
      </c>
      <c r="Q109" s="67" t="str">
        <f>IF(ISNUMBER($G109),IF(AND($G109&lt;DATE(ML_ANO,4,1),IF(ISNUMBER($H109),$H109,$G109)&gt;=DATE(ML_ANO,3,1)),1,""),"")</f>
        <v/>
      </c>
      <c r="R109" s="67" t="str">
        <f>IF(ISNUMBER($G109),IF(AND($G109&lt;DATE(ML_ANO,5,1),IF(ISNUMBER($H109),$H109,$G109)&gt;=DATE(ML_ANO,4,1)),1,""),"")</f>
        <v/>
      </c>
      <c r="S109" s="67" t="str">
        <f>IF(ISNUMBER($G109),IF(AND($G109&lt;DATE(ML_ANO,6,1),IF(ISNUMBER($H109),$H109,$G109)&gt;=DATE(ML_ANO,5,1)),1,""),"")</f>
        <v/>
      </c>
      <c r="T109" s="67" t="str">
        <f>IF(ISNUMBER($G109),IF(AND($G109&lt;DATE(ML_ANO,7,1),IF(ISNUMBER($H109),$H109,$G109)&gt;=DATE(ML_ANO,6,1)),1,""),"")</f>
        <v/>
      </c>
      <c r="U109" s="67" t="str">
        <f>IF(ISNUMBER($G109),IF(AND($G109&lt;DATE(ML_ANO,8,1),IF(ISNUMBER($H109),$H109,$G109)&gt;=DATE(ML_ANO,7,1)),1,""),"")</f>
        <v/>
      </c>
      <c r="V109" s="67" t="str">
        <f>IF(ISNUMBER($G109),IF(AND($G109&lt;DATE(ML_ANO,9,1),IF(ISNUMBER($H109),$H109,$G109)&gt;=DATE(ML_ANO,8,1)),1,""),"")</f>
        <v/>
      </c>
      <c r="W109" s="67" t="str">
        <f>IF(ISNUMBER($G109),IF(AND($G109&lt;DATE(ML_ANO,10,1),IF(ISNUMBER($H109),$H109,$G109)&gt;=DATE(ML_ANO,9,1)),1,""),"")</f>
        <v/>
      </c>
      <c r="X109" s="67" t="str">
        <f>IF(ISNUMBER($G109),IF(AND($G109&lt;DATE(ML_ANO,11,1),IF(ISNUMBER($H109),$H109,$G109)&gt;=DATE(ML_ANO,10,1)),1,""),"")</f>
        <v/>
      </c>
      <c r="Y109" s="67" t="str">
        <f>IF(ISNUMBER($G109),IF(AND($G109&lt;DATE(ML_ANO,12,1),IF(ISNUMBER($H109),$H109,$G109)&gt;=DATE(ML_ANO,11,1)),1,""),"")</f>
        <v/>
      </c>
      <c r="Z109" s="67" t="str">
        <f>IF(ISNUMBER($G109),IF(AND($G109&lt;DATE(ML_ANO,13,1),IF(ISNUMBER($H109),$H109,$G109)&gt;=DATE(ML_ANO,12,1)),1,""),"")</f>
        <v/>
      </c>
    </row>
    <row r="110">
      <c r="A110" s="57" t="inlineStr">
        <is>
          <t>A-106</t>
        </is>
      </c>
      <c r="B110" s="48" t="str">
        <f>IF($E110="","",IF(COUNTIF('Plan Cultivos'!$D$5:$D$204,"?*")=1,INDEX('Plan Cultivos'!$A$5:$A$204,MATCH("?*",'Plan Cultivos'!$D$5:$D$204,0)),""))</f>
        <v/>
      </c>
      <c r="C110" s="58" t="str">
        <f>IF($E110="","",ML_N)</f>
        <v/>
      </c>
      <c r="D110" s="48" t="str">
        <f>IF($B110="","",IFERROR(VLOOKUP($B110,'Plan Cultivos'!$A$5:$D$204,4,FALSE)&amp;"",""))</f>
        <v/>
      </c>
      <c r="E110" s="47" t="n"/>
      <c r="F110" s="48" t="n"/>
      <c r="G110" s="59" t="n"/>
      <c r="H110" s="59" t="n"/>
      <c r="I110" s="60" t="str">
        <f>IF(AND(ISNUMBER($G110),ISNUMBER($H110)),$H110-$G110+1,"")</f>
        <v/>
      </c>
      <c r="J110" s="48" t="str">
        <f>IF($E110="","",ML_RESP)</f>
        <v/>
      </c>
      <c r="K110" s="47" t="str">
        <f>IF($E110="","",IFERROR(VLOOKUP($B110,'Plan Cultivos'!$A$5:$T$204,20,FALSE)&amp;"",ML_FICHA&amp;""))</f>
        <v/>
      </c>
      <c r="L110" s="47" t="n"/>
      <c r="M110" s="48" t="n"/>
      <c r="N110" s="63" t="n"/>
      <c r="O110" s="68" t="str">
        <f>IF(ISNUMBER($G110),IF(AND($G110&lt;DATE(ML_ANO,2,1),IF(ISNUMBER($H110),$H110,$G110)&gt;=DATE(ML_ANO,1,1)),1,""),"")</f>
        <v/>
      </c>
      <c r="P110" s="68" t="str">
        <f>IF(ISNUMBER($G110),IF(AND($G110&lt;DATE(ML_ANO,3,1),IF(ISNUMBER($H110),$H110,$G110)&gt;=DATE(ML_ANO,2,1)),1,""),"")</f>
        <v/>
      </c>
      <c r="Q110" s="68" t="str">
        <f>IF(ISNUMBER($G110),IF(AND($G110&lt;DATE(ML_ANO,4,1),IF(ISNUMBER($H110),$H110,$G110)&gt;=DATE(ML_ANO,3,1)),1,""),"")</f>
        <v/>
      </c>
      <c r="R110" s="68" t="str">
        <f>IF(ISNUMBER($G110),IF(AND($G110&lt;DATE(ML_ANO,5,1),IF(ISNUMBER($H110),$H110,$G110)&gt;=DATE(ML_ANO,4,1)),1,""),"")</f>
        <v/>
      </c>
      <c r="S110" s="68" t="str">
        <f>IF(ISNUMBER($G110),IF(AND($G110&lt;DATE(ML_ANO,6,1),IF(ISNUMBER($H110),$H110,$G110)&gt;=DATE(ML_ANO,5,1)),1,""),"")</f>
        <v/>
      </c>
      <c r="T110" s="68" t="str">
        <f>IF(ISNUMBER($G110),IF(AND($G110&lt;DATE(ML_ANO,7,1),IF(ISNUMBER($H110),$H110,$G110)&gt;=DATE(ML_ANO,6,1)),1,""),"")</f>
        <v/>
      </c>
      <c r="U110" s="68" t="str">
        <f>IF(ISNUMBER($G110),IF(AND($G110&lt;DATE(ML_ANO,8,1),IF(ISNUMBER($H110),$H110,$G110)&gt;=DATE(ML_ANO,7,1)),1,""),"")</f>
        <v/>
      </c>
      <c r="V110" s="68" t="str">
        <f>IF(ISNUMBER($G110),IF(AND($G110&lt;DATE(ML_ANO,9,1),IF(ISNUMBER($H110),$H110,$G110)&gt;=DATE(ML_ANO,8,1)),1,""),"")</f>
        <v/>
      </c>
      <c r="W110" s="68" t="str">
        <f>IF(ISNUMBER($G110),IF(AND($G110&lt;DATE(ML_ANO,10,1),IF(ISNUMBER($H110),$H110,$G110)&gt;=DATE(ML_ANO,9,1)),1,""),"")</f>
        <v/>
      </c>
      <c r="X110" s="68" t="str">
        <f>IF(ISNUMBER($G110),IF(AND($G110&lt;DATE(ML_ANO,11,1),IF(ISNUMBER($H110),$H110,$G110)&gt;=DATE(ML_ANO,10,1)),1,""),"")</f>
        <v/>
      </c>
      <c r="Y110" s="68" t="str">
        <f>IF(ISNUMBER($G110),IF(AND($G110&lt;DATE(ML_ANO,12,1),IF(ISNUMBER($H110),$H110,$G110)&gt;=DATE(ML_ANO,11,1)),1,""),"")</f>
        <v/>
      </c>
      <c r="Z110" s="68" t="str">
        <f>IF(ISNUMBER($G110),IF(AND($G110&lt;DATE(ML_ANO,13,1),IF(ISNUMBER($H110),$H110,$G110)&gt;=DATE(ML_ANO,12,1)),1,""),"")</f>
        <v/>
      </c>
    </row>
    <row r="111">
      <c r="A111" s="42" t="inlineStr">
        <is>
          <t>A-107</t>
        </is>
      </c>
      <c r="B111" s="43" t="str">
        <f>IF($E111="","",IF(COUNTIF('Plan Cultivos'!$D$5:$D$204,"?*")=1,INDEX('Plan Cultivos'!$A$5:$A$204,MATCH("?*",'Plan Cultivos'!$D$5:$D$204,0)),""))</f>
        <v/>
      </c>
      <c r="C111" s="41" t="str">
        <f>IF($E111="","",ML_N)</f>
        <v/>
      </c>
      <c r="D111" s="43" t="str">
        <f>IF($B111="","",IFERROR(VLOOKUP($B111,'Plan Cultivos'!$A$5:$D$204,4,FALSE)&amp;"",""))</f>
        <v/>
      </c>
      <c r="E111" s="45" t="n"/>
      <c r="F111" s="43" t="n"/>
      <c r="G111" s="52" t="n"/>
      <c r="H111" s="52" t="n"/>
      <c r="I111" s="53" t="str">
        <f>IF(AND(ISNUMBER($G111),ISNUMBER($H111)),$H111-$G111+1,"")</f>
        <v/>
      </c>
      <c r="J111" s="43" t="str">
        <f>IF($E111="","",ML_RESP)</f>
        <v/>
      </c>
      <c r="K111" s="45" t="str">
        <f>IF($E111="","",IFERROR(VLOOKUP($B111,'Plan Cultivos'!$A$5:$T$204,20,FALSE)&amp;"",ML_FICHA&amp;""))</f>
        <v/>
      </c>
      <c r="L111" s="45" t="n"/>
      <c r="M111" s="43" t="n"/>
      <c r="N111" s="56" t="n"/>
      <c r="O111" s="67" t="str">
        <f>IF(ISNUMBER($G111),IF(AND($G111&lt;DATE(ML_ANO,2,1),IF(ISNUMBER($H111),$H111,$G111)&gt;=DATE(ML_ANO,1,1)),1,""),"")</f>
        <v/>
      </c>
      <c r="P111" s="67" t="str">
        <f>IF(ISNUMBER($G111),IF(AND($G111&lt;DATE(ML_ANO,3,1),IF(ISNUMBER($H111),$H111,$G111)&gt;=DATE(ML_ANO,2,1)),1,""),"")</f>
        <v/>
      </c>
      <c r="Q111" s="67" t="str">
        <f>IF(ISNUMBER($G111),IF(AND($G111&lt;DATE(ML_ANO,4,1),IF(ISNUMBER($H111),$H111,$G111)&gt;=DATE(ML_ANO,3,1)),1,""),"")</f>
        <v/>
      </c>
      <c r="R111" s="67" t="str">
        <f>IF(ISNUMBER($G111),IF(AND($G111&lt;DATE(ML_ANO,5,1),IF(ISNUMBER($H111),$H111,$G111)&gt;=DATE(ML_ANO,4,1)),1,""),"")</f>
        <v/>
      </c>
      <c r="S111" s="67" t="str">
        <f>IF(ISNUMBER($G111),IF(AND($G111&lt;DATE(ML_ANO,6,1),IF(ISNUMBER($H111),$H111,$G111)&gt;=DATE(ML_ANO,5,1)),1,""),"")</f>
        <v/>
      </c>
      <c r="T111" s="67" t="str">
        <f>IF(ISNUMBER($G111),IF(AND($G111&lt;DATE(ML_ANO,7,1),IF(ISNUMBER($H111),$H111,$G111)&gt;=DATE(ML_ANO,6,1)),1,""),"")</f>
        <v/>
      </c>
      <c r="U111" s="67" t="str">
        <f>IF(ISNUMBER($G111),IF(AND($G111&lt;DATE(ML_ANO,8,1),IF(ISNUMBER($H111),$H111,$G111)&gt;=DATE(ML_ANO,7,1)),1,""),"")</f>
        <v/>
      </c>
      <c r="V111" s="67" t="str">
        <f>IF(ISNUMBER($G111),IF(AND($G111&lt;DATE(ML_ANO,9,1),IF(ISNUMBER($H111),$H111,$G111)&gt;=DATE(ML_ANO,8,1)),1,""),"")</f>
        <v/>
      </c>
      <c r="W111" s="67" t="str">
        <f>IF(ISNUMBER($G111),IF(AND($G111&lt;DATE(ML_ANO,10,1),IF(ISNUMBER($H111),$H111,$G111)&gt;=DATE(ML_ANO,9,1)),1,""),"")</f>
        <v/>
      </c>
      <c r="X111" s="67" t="str">
        <f>IF(ISNUMBER($G111),IF(AND($G111&lt;DATE(ML_ANO,11,1),IF(ISNUMBER($H111),$H111,$G111)&gt;=DATE(ML_ANO,10,1)),1,""),"")</f>
        <v/>
      </c>
      <c r="Y111" s="67" t="str">
        <f>IF(ISNUMBER($G111),IF(AND($G111&lt;DATE(ML_ANO,12,1),IF(ISNUMBER($H111),$H111,$G111)&gt;=DATE(ML_ANO,11,1)),1,""),"")</f>
        <v/>
      </c>
      <c r="Z111" s="67" t="str">
        <f>IF(ISNUMBER($G111),IF(AND($G111&lt;DATE(ML_ANO,13,1),IF(ISNUMBER($H111),$H111,$G111)&gt;=DATE(ML_ANO,12,1)),1,""),"")</f>
        <v/>
      </c>
    </row>
    <row r="112">
      <c r="A112" s="57" t="inlineStr">
        <is>
          <t>A-108</t>
        </is>
      </c>
      <c r="B112" s="48" t="str">
        <f>IF($E112="","",IF(COUNTIF('Plan Cultivos'!$D$5:$D$204,"?*")=1,INDEX('Plan Cultivos'!$A$5:$A$204,MATCH("?*",'Plan Cultivos'!$D$5:$D$204,0)),""))</f>
        <v/>
      </c>
      <c r="C112" s="58" t="str">
        <f>IF($E112="","",ML_N)</f>
        <v/>
      </c>
      <c r="D112" s="48" t="str">
        <f>IF($B112="","",IFERROR(VLOOKUP($B112,'Plan Cultivos'!$A$5:$D$204,4,FALSE)&amp;"",""))</f>
        <v/>
      </c>
      <c r="E112" s="47" t="n"/>
      <c r="F112" s="48" t="n"/>
      <c r="G112" s="59" t="n"/>
      <c r="H112" s="59" t="n"/>
      <c r="I112" s="60" t="str">
        <f>IF(AND(ISNUMBER($G112),ISNUMBER($H112)),$H112-$G112+1,"")</f>
        <v/>
      </c>
      <c r="J112" s="48" t="str">
        <f>IF($E112="","",ML_RESP)</f>
        <v/>
      </c>
      <c r="K112" s="47" t="str">
        <f>IF($E112="","",IFERROR(VLOOKUP($B112,'Plan Cultivos'!$A$5:$T$204,20,FALSE)&amp;"",ML_FICHA&amp;""))</f>
        <v/>
      </c>
      <c r="L112" s="47" t="n"/>
      <c r="M112" s="48" t="n"/>
      <c r="N112" s="63" t="n"/>
      <c r="O112" s="68" t="str">
        <f>IF(ISNUMBER($G112),IF(AND($G112&lt;DATE(ML_ANO,2,1),IF(ISNUMBER($H112),$H112,$G112)&gt;=DATE(ML_ANO,1,1)),1,""),"")</f>
        <v/>
      </c>
      <c r="P112" s="68" t="str">
        <f>IF(ISNUMBER($G112),IF(AND($G112&lt;DATE(ML_ANO,3,1),IF(ISNUMBER($H112),$H112,$G112)&gt;=DATE(ML_ANO,2,1)),1,""),"")</f>
        <v/>
      </c>
      <c r="Q112" s="68" t="str">
        <f>IF(ISNUMBER($G112),IF(AND($G112&lt;DATE(ML_ANO,4,1),IF(ISNUMBER($H112),$H112,$G112)&gt;=DATE(ML_ANO,3,1)),1,""),"")</f>
        <v/>
      </c>
      <c r="R112" s="68" t="str">
        <f>IF(ISNUMBER($G112),IF(AND($G112&lt;DATE(ML_ANO,5,1),IF(ISNUMBER($H112),$H112,$G112)&gt;=DATE(ML_ANO,4,1)),1,""),"")</f>
        <v/>
      </c>
      <c r="S112" s="68" t="str">
        <f>IF(ISNUMBER($G112),IF(AND($G112&lt;DATE(ML_ANO,6,1),IF(ISNUMBER($H112),$H112,$G112)&gt;=DATE(ML_ANO,5,1)),1,""),"")</f>
        <v/>
      </c>
      <c r="T112" s="68" t="str">
        <f>IF(ISNUMBER($G112),IF(AND($G112&lt;DATE(ML_ANO,7,1),IF(ISNUMBER($H112),$H112,$G112)&gt;=DATE(ML_ANO,6,1)),1,""),"")</f>
        <v/>
      </c>
      <c r="U112" s="68" t="str">
        <f>IF(ISNUMBER($G112),IF(AND($G112&lt;DATE(ML_ANO,8,1),IF(ISNUMBER($H112),$H112,$G112)&gt;=DATE(ML_ANO,7,1)),1,""),"")</f>
        <v/>
      </c>
      <c r="V112" s="68" t="str">
        <f>IF(ISNUMBER($G112),IF(AND($G112&lt;DATE(ML_ANO,9,1),IF(ISNUMBER($H112),$H112,$G112)&gt;=DATE(ML_ANO,8,1)),1,""),"")</f>
        <v/>
      </c>
      <c r="W112" s="68" t="str">
        <f>IF(ISNUMBER($G112),IF(AND($G112&lt;DATE(ML_ANO,10,1),IF(ISNUMBER($H112),$H112,$G112)&gt;=DATE(ML_ANO,9,1)),1,""),"")</f>
        <v/>
      </c>
      <c r="X112" s="68" t="str">
        <f>IF(ISNUMBER($G112),IF(AND($G112&lt;DATE(ML_ANO,11,1),IF(ISNUMBER($H112),$H112,$G112)&gt;=DATE(ML_ANO,10,1)),1,""),"")</f>
        <v/>
      </c>
      <c r="Y112" s="68" t="str">
        <f>IF(ISNUMBER($G112),IF(AND($G112&lt;DATE(ML_ANO,12,1),IF(ISNUMBER($H112),$H112,$G112)&gt;=DATE(ML_ANO,11,1)),1,""),"")</f>
        <v/>
      </c>
      <c r="Z112" s="68" t="str">
        <f>IF(ISNUMBER($G112),IF(AND($G112&lt;DATE(ML_ANO,13,1),IF(ISNUMBER($H112),$H112,$G112)&gt;=DATE(ML_ANO,12,1)),1,""),"")</f>
        <v/>
      </c>
    </row>
    <row r="113">
      <c r="A113" s="42" t="inlineStr">
        <is>
          <t>A-109</t>
        </is>
      </c>
      <c r="B113" s="43" t="str">
        <f>IF($E113="","",IF(COUNTIF('Plan Cultivos'!$D$5:$D$204,"?*")=1,INDEX('Plan Cultivos'!$A$5:$A$204,MATCH("?*",'Plan Cultivos'!$D$5:$D$204,0)),""))</f>
        <v/>
      </c>
      <c r="C113" s="41" t="str">
        <f>IF($E113="","",ML_N)</f>
        <v/>
      </c>
      <c r="D113" s="43" t="str">
        <f>IF($B113="","",IFERROR(VLOOKUP($B113,'Plan Cultivos'!$A$5:$D$204,4,FALSE)&amp;"",""))</f>
        <v/>
      </c>
      <c r="E113" s="45" t="n"/>
      <c r="F113" s="43" t="n"/>
      <c r="G113" s="52" t="n"/>
      <c r="H113" s="52" t="n"/>
      <c r="I113" s="53" t="str">
        <f>IF(AND(ISNUMBER($G113),ISNUMBER($H113)),$H113-$G113+1,"")</f>
        <v/>
      </c>
      <c r="J113" s="43" t="str">
        <f>IF($E113="","",ML_RESP)</f>
        <v/>
      </c>
      <c r="K113" s="45" t="str">
        <f>IF($E113="","",IFERROR(VLOOKUP($B113,'Plan Cultivos'!$A$5:$T$204,20,FALSE)&amp;"",ML_FICHA&amp;""))</f>
        <v/>
      </c>
      <c r="L113" s="45" t="n"/>
      <c r="M113" s="43" t="n"/>
      <c r="N113" s="56" t="n"/>
      <c r="O113" s="67" t="str">
        <f>IF(ISNUMBER($G113),IF(AND($G113&lt;DATE(ML_ANO,2,1),IF(ISNUMBER($H113),$H113,$G113)&gt;=DATE(ML_ANO,1,1)),1,""),"")</f>
        <v/>
      </c>
      <c r="P113" s="67" t="str">
        <f>IF(ISNUMBER($G113),IF(AND($G113&lt;DATE(ML_ANO,3,1),IF(ISNUMBER($H113),$H113,$G113)&gt;=DATE(ML_ANO,2,1)),1,""),"")</f>
        <v/>
      </c>
      <c r="Q113" s="67" t="str">
        <f>IF(ISNUMBER($G113),IF(AND($G113&lt;DATE(ML_ANO,4,1),IF(ISNUMBER($H113),$H113,$G113)&gt;=DATE(ML_ANO,3,1)),1,""),"")</f>
        <v/>
      </c>
      <c r="R113" s="67" t="str">
        <f>IF(ISNUMBER($G113),IF(AND($G113&lt;DATE(ML_ANO,5,1),IF(ISNUMBER($H113),$H113,$G113)&gt;=DATE(ML_ANO,4,1)),1,""),"")</f>
        <v/>
      </c>
      <c r="S113" s="67" t="str">
        <f>IF(ISNUMBER($G113),IF(AND($G113&lt;DATE(ML_ANO,6,1),IF(ISNUMBER($H113),$H113,$G113)&gt;=DATE(ML_ANO,5,1)),1,""),"")</f>
        <v/>
      </c>
      <c r="T113" s="67" t="str">
        <f>IF(ISNUMBER($G113),IF(AND($G113&lt;DATE(ML_ANO,7,1),IF(ISNUMBER($H113),$H113,$G113)&gt;=DATE(ML_ANO,6,1)),1,""),"")</f>
        <v/>
      </c>
      <c r="U113" s="67" t="str">
        <f>IF(ISNUMBER($G113),IF(AND($G113&lt;DATE(ML_ANO,8,1),IF(ISNUMBER($H113),$H113,$G113)&gt;=DATE(ML_ANO,7,1)),1,""),"")</f>
        <v/>
      </c>
      <c r="V113" s="67" t="str">
        <f>IF(ISNUMBER($G113),IF(AND($G113&lt;DATE(ML_ANO,9,1),IF(ISNUMBER($H113),$H113,$G113)&gt;=DATE(ML_ANO,8,1)),1,""),"")</f>
        <v/>
      </c>
      <c r="W113" s="67" t="str">
        <f>IF(ISNUMBER($G113),IF(AND($G113&lt;DATE(ML_ANO,10,1),IF(ISNUMBER($H113),$H113,$G113)&gt;=DATE(ML_ANO,9,1)),1,""),"")</f>
        <v/>
      </c>
      <c r="X113" s="67" t="str">
        <f>IF(ISNUMBER($G113),IF(AND($G113&lt;DATE(ML_ANO,11,1),IF(ISNUMBER($H113),$H113,$G113)&gt;=DATE(ML_ANO,10,1)),1,""),"")</f>
        <v/>
      </c>
      <c r="Y113" s="67" t="str">
        <f>IF(ISNUMBER($G113),IF(AND($G113&lt;DATE(ML_ANO,12,1),IF(ISNUMBER($H113),$H113,$G113)&gt;=DATE(ML_ANO,11,1)),1,""),"")</f>
        <v/>
      </c>
      <c r="Z113" s="67" t="str">
        <f>IF(ISNUMBER($G113),IF(AND($G113&lt;DATE(ML_ANO,13,1),IF(ISNUMBER($H113),$H113,$G113)&gt;=DATE(ML_ANO,12,1)),1,""),"")</f>
        <v/>
      </c>
    </row>
    <row r="114">
      <c r="A114" s="57" t="inlineStr">
        <is>
          <t>A-110</t>
        </is>
      </c>
      <c r="B114" s="48" t="str">
        <f>IF($E114="","",IF(COUNTIF('Plan Cultivos'!$D$5:$D$204,"?*")=1,INDEX('Plan Cultivos'!$A$5:$A$204,MATCH("?*",'Plan Cultivos'!$D$5:$D$204,0)),""))</f>
        <v/>
      </c>
      <c r="C114" s="58" t="str">
        <f>IF($E114="","",ML_N)</f>
        <v/>
      </c>
      <c r="D114" s="48" t="str">
        <f>IF($B114="","",IFERROR(VLOOKUP($B114,'Plan Cultivos'!$A$5:$D$204,4,FALSE)&amp;"",""))</f>
        <v/>
      </c>
      <c r="E114" s="47" t="n"/>
      <c r="F114" s="48" t="n"/>
      <c r="G114" s="59" t="n"/>
      <c r="H114" s="59" t="n"/>
      <c r="I114" s="60" t="str">
        <f>IF(AND(ISNUMBER($G114),ISNUMBER($H114)),$H114-$G114+1,"")</f>
        <v/>
      </c>
      <c r="J114" s="48" t="str">
        <f>IF($E114="","",ML_RESP)</f>
        <v/>
      </c>
      <c r="K114" s="47" t="str">
        <f>IF($E114="","",IFERROR(VLOOKUP($B114,'Plan Cultivos'!$A$5:$T$204,20,FALSE)&amp;"",ML_FICHA&amp;""))</f>
        <v/>
      </c>
      <c r="L114" s="47" t="n"/>
      <c r="M114" s="48" t="n"/>
      <c r="N114" s="63" t="n"/>
      <c r="O114" s="68" t="str">
        <f>IF(ISNUMBER($G114),IF(AND($G114&lt;DATE(ML_ANO,2,1),IF(ISNUMBER($H114),$H114,$G114)&gt;=DATE(ML_ANO,1,1)),1,""),"")</f>
        <v/>
      </c>
      <c r="P114" s="68" t="str">
        <f>IF(ISNUMBER($G114),IF(AND($G114&lt;DATE(ML_ANO,3,1),IF(ISNUMBER($H114),$H114,$G114)&gt;=DATE(ML_ANO,2,1)),1,""),"")</f>
        <v/>
      </c>
      <c r="Q114" s="68" t="str">
        <f>IF(ISNUMBER($G114),IF(AND($G114&lt;DATE(ML_ANO,4,1),IF(ISNUMBER($H114),$H114,$G114)&gt;=DATE(ML_ANO,3,1)),1,""),"")</f>
        <v/>
      </c>
      <c r="R114" s="68" t="str">
        <f>IF(ISNUMBER($G114),IF(AND($G114&lt;DATE(ML_ANO,5,1),IF(ISNUMBER($H114),$H114,$G114)&gt;=DATE(ML_ANO,4,1)),1,""),"")</f>
        <v/>
      </c>
      <c r="S114" s="68" t="str">
        <f>IF(ISNUMBER($G114),IF(AND($G114&lt;DATE(ML_ANO,6,1),IF(ISNUMBER($H114),$H114,$G114)&gt;=DATE(ML_ANO,5,1)),1,""),"")</f>
        <v/>
      </c>
      <c r="T114" s="68" t="str">
        <f>IF(ISNUMBER($G114),IF(AND($G114&lt;DATE(ML_ANO,7,1),IF(ISNUMBER($H114),$H114,$G114)&gt;=DATE(ML_ANO,6,1)),1,""),"")</f>
        <v/>
      </c>
      <c r="U114" s="68" t="str">
        <f>IF(ISNUMBER($G114),IF(AND($G114&lt;DATE(ML_ANO,8,1),IF(ISNUMBER($H114),$H114,$G114)&gt;=DATE(ML_ANO,7,1)),1,""),"")</f>
        <v/>
      </c>
      <c r="V114" s="68" t="str">
        <f>IF(ISNUMBER($G114),IF(AND($G114&lt;DATE(ML_ANO,9,1),IF(ISNUMBER($H114),$H114,$G114)&gt;=DATE(ML_ANO,8,1)),1,""),"")</f>
        <v/>
      </c>
      <c r="W114" s="68" t="str">
        <f>IF(ISNUMBER($G114),IF(AND($G114&lt;DATE(ML_ANO,10,1),IF(ISNUMBER($H114),$H114,$G114)&gt;=DATE(ML_ANO,9,1)),1,""),"")</f>
        <v/>
      </c>
      <c r="X114" s="68" t="str">
        <f>IF(ISNUMBER($G114),IF(AND($G114&lt;DATE(ML_ANO,11,1),IF(ISNUMBER($H114),$H114,$G114)&gt;=DATE(ML_ANO,10,1)),1,""),"")</f>
        <v/>
      </c>
      <c r="Y114" s="68" t="str">
        <f>IF(ISNUMBER($G114),IF(AND($G114&lt;DATE(ML_ANO,12,1),IF(ISNUMBER($H114),$H114,$G114)&gt;=DATE(ML_ANO,11,1)),1,""),"")</f>
        <v/>
      </c>
      <c r="Z114" s="68" t="str">
        <f>IF(ISNUMBER($G114),IF(AND($G114&lt;DATE(ML_ANO,13,1),IF(ISNUMBER($H114),$H114,$G114)&gt;=DATE(ML_ANO,12,1)),1,""),"")</f>
        <v/>
      </c>
    </row>
    <row r="115">
      <c r="A115" s="42" t="inlineStr">
        <is>
          <t>A-111</t>
        </is>
      </c>
      <c r="B115" s="43" t="str">
        <f>IF($E115="","",IF(COUNTIF('Plan Cultivos'!$D$5:$D$204,"?*")=1,INDEX('Plan Cultivos'!$A$5:$A$204,MATCH("?*",'Plan Cultivos'!$D$5:$D$204,0)),""))</f>
        <v/>
      </c>
      <c r="C115" s="41" t="str">
        <f>IF($E115="","",ML_N)</f>
        <v/>
      </c>
      <c r="D115" s="43" t="str">
        <f>IF($B115="","",IFERROR(VLOOKUP($B115,'Plan Cultivos'!$A$5:$D$204,4,FALSE)&amp;"",""))</f>
        <v/>
      </c>
      <c r="E115" s="45" t="n"/>
      <c r="F115" s="43" t="n"/>
      <c r="G115" s="52" t="n"/>
      <c r="H115" s="52" t="n"/>
      <c r="I115" s="53" t="str">
        <f>IF(AND(ISNUMBER($G115),ISNUMBER($H115)),$H115-$G115+1,"")</f>
        <v/>
      </c>
      <c r="J115" s="43" t="str">
        <f>IF($E115="","",ML_RESP)</f>
        <v/>
      </c>
      <c r="K115" s="45" t="str">
        <f>IF($E115="","",IFERROR(VLOOKUP($B115,'Plan Cultivos'!$A$5:$T$204,20,FALSE)&amp;"",ML_FICHA&amp;""))</f>
        <v/>
      </c>
      <c r="L115" s="45" t="n"/>
      <c r="M115" s="43" t="n"/>
      <c r="N115" s="56" t="n"/>
      <c r="O115" s="67" t="str">
        <f>IF(ISNUMBER($G115),IF(AND($G115&lt;DATE(ML_ANO,2,1),IF(ISNUMBER($H115),$H115,$G115)&gt;=DATE(ML_ANO,1,1)),1,""),"")</f>
        <v/>
      </c>
      <c r="P115" s="67" t="str">
        <f>IF(ISNUMBER($G115),IF(AND($G115&lt;DATE(ML_ANO,3,1),IF(ISNUMBER($H115),$H115,$G115)&gt;=DATE(ML_ANO,2,1)),1,""),"")</f>
        <v/>
      </c>
      <c r="Q115" s="67" t="str">
        <f>IF(ISNUMBER($G115),IF(AND($G115&lt;DATE(ML_ANO,4,1),IF(ISNUMBER($H115),$H115,$G115)&gt;=DATE(ML_ANO,3,1)),1,""),"")</f>
        <v/>
      </c>
      <c r="R115" s="67" t="str">
        <f>IF(ISNUMBER($G115),IF(AND($G115&lt;DATE(ML_ANO,5,1),IF(ISNUMBER($H115),$H115,$G115)&gt;=DATE(ML_ANO,4,1)),1,""),"")</f>
        <v/>
      </c>
      <c r="S115" s="67" t="str">
        <f>IF(ISNUMBER($G115),IF(AND($G115&lt;DATE(ML_ANO,6,1),IF(ISNUMBER($H115),$H115,$G115)&gt;=DATE(ML_ANO,5,1)),1,""),"")</f>
        <v/>
      </c>
      <c r="T115" s="67" t="str">
        <f>IF(ISNUMBER($G115),IF(AND($G115&lt;DATE(ML_ANO,7,1),IF(ISNUMBER($H115),$H115,$G115)&gt;=DATE(ML_ANO,6,1)),1,""),"")</f>
        <v/>
      </c>
      <c r="U115" s="67" t="str">
        <f>IF(ISNUMBER($G115),IF(AND($G115&lt;DATE(ML_ANO,8,1),IF(ISNUMBER($H115),$H115,$G115)&gt;=DATE(ML_ANO,7,1)),1,""),"")</f>
        <v/>
      </c>
      <c r="V115" s="67" t="str">
        <f>IF(ISNUMBER($G115),IF(AND($G115&lt;DATE(ML_ANO,9,1),IF(ISNUMBER($H115),$H115,$G115)&gt;=DATE(ML_ANO,8,1)),1,""),"")</f>
        <v/>
      </c>
      <c r="W115" s="67" t="str">
        <f>IF(ISNUMBER($G115),IF(AND($G115&lt;DATE(ML_ANO,10,1),IF(ISNUMBER($H115),$H115,$G115)&gt;=DATE(ML_ANO,9,1)),1,""),"")</f>
        <v/>
      </c>
      <c r="X115" s="67" t="str">
        <f>IF(ISNUMBER($G115),IF(AND($G115&lt;DATE(ML_ANO,11,1),IF(ISNUMBER($H115),$H115,$G115)&gt;=DATE(ML_ANO,10,1)),1,""),"")</f>
        <v/>
      </c>
      <c r="Y115" s="67" t="str">
        <f>IF(ISNUMBER($G115),IF(AND($G115&lt;DATE(ML_ANO,12,1),IF(ISNUMBER($H115),$H115,$G115)&gt;=DATE(ML_ANO,11,1)),1,""),"")</f>
        <v/>
      </c>
      <c r="Z115" s="67" t="str">
        <f>IF(ISNUMBER($G115),IF(AND($G115&lt;DATE(ML_ANO,13,1),IF(ISNUMBER($H115),$H115,$G115)&gt;=DATE(ML_ANO,12,1)),1,""),"")</f>
        <v/>
      </c>
    </row>
    <row r="116">
      <c r="A116" s="57" t="inlineStr">
        <is>
          <t>A-112</t>
        </is>
      </c>
      <c r="B116" s="48" t="str">
        <f>IF($E116="","",IF(COUNTIF('Plan Cultivos'!$D$5:$D$204,"?*")=1,INDEX('Plan Cultivos'!$A$5:$A$204,MATCH("?*",'Plan Cultivos'!$D$5:$D$204,0)),""))</f>
        <v/>
      </c>
      <c r="C116" s="58" t="str">
        <f>IF($E116="","",ML_N)</f>
        <v/>
      </c>
      <c r="D116" s="48" t="str">
        <f>IF($B116="","",IFERROR(VLOOKUP($B116,'Plan Cultivos'!$A$5:$D$204,4,FALSE)&amp;"",""))</f>
        <v/>
      </c>
      <c r="E116" s="47" t="n"/>
      <c r="F116" s="48" t="n"/>
      <c r="G116" s="59" t="n"/>
      <c r="H116" s="59" t="n"/>
      <c r="I116" s="60" t="str">
        <f>IF(AND(ISNUMBER($G116),ISNUMBER($H116)),$H116-$G116+1,"")</f>
        <v/>
      </c>
      <c r="J116" s="48" t="str">
        <f>IF($E116="","",ML_RESP)</f>
        <v/>
      </c>
      <c r="K116" s="47" t="str">
        <f>IF($E116="","",IFERROR(VLOOKUP($B116,'Plan Cultivos'!$A$5:$T$204,20,FALSE)&amp;"",ML_FICHA&amp;""))</f>
        <v/>
      </c>
      <c r="L116" s="47" t="n"/>
      <c r="M116" s="48" t="n"/>
      <c r="N116" s="63" t="n"/>
      <c r="O116" s="68" t="str">
        <f>IF(ISNUMBER($G116),IF(AND($G116&lt;DATE(ML_ANO,2,1),IF(ISNUMBER($H116),$H116,$G116)&gt;=DATE(ML_ANO,1,1)),1,""),"")</f>
        <v/>
      </c>
      <c r="P116" s="68" t="str">
        <f>IF(ISNUMBER($G116),IF(AND($G116&lt;DATE(ML_ANO,3,1),IF(ISNUMBER($H116),$H116,$G116)&gt;=DATE(ML_ANO,2,1)),1,""),"")</f>
        <v/>
      </c>
      <c r="Q116" s="68" t="str">
        <f>IF(ISNUMBER($G116),IF(AND($G116&lt;DATE(ML_ANO,4,1),IF(ISNUMBER($H116),$H116,$G116)&gt;=DATE(ML_ANO,3,1)),1,""),"")</f>
        <v/>
      </c>
      <c r="R116" s="68" t="str">
        <f>IF(ISNUMBER($G116),IF(AND($G116&lt;DATE(ML_ANO,5,1),IF(ISNUMBER($H116),$H116,$G116)&gt;=DATE(ML_ANO,4,1)),1,""),"")</f>
        <v/>
      </c>
      <c r="S116" s="68" t="str">
        <f>IF(ISNUMBER($G116),IF(AND($G116&lt;DATE(ML_ANO,6,1),IF(ISNUMBER($H116),$H116,$G116)&gt;=DATE(ML_ANO,5,1)),1,""),"")</f>
        <v/>
      </c>
      <c r="T116" s="68" t="str">
        <f>IF(ISNUMBER($G116),IF(AND($G116&lt;DATE(ML_ANO,7,1),IF(ISNUMBER($H116),$H116,$G116)&gt;=DATE(ML_ANO,6,1)),1,""),"")</f>
        <v/>
      </c>
      <c r="U116" s="68" t="str">
        <f>IF(ISNUMBER($G116),IF(AND($G116&lt;DATE(ML_ANO,8,1),IF(ISNUMBER($H116),$H116,$G116)&gt;=DATE(ML_ANO,7,1)),1,""),"")</f>
        <v/>
      </c>
      <c r="V116" s="68" t="str">
        <f>IF(ISNUMBER($G116),IF(AND($G116&lt;DATE(ML_ANO,9,1),IF(ISNUMBER($H116),$H116,$G116)&gt;=DATE(ML_ANO,8,1)),1,""),"")</f>
        <v/>
      </c>
      <c r="W116" s="68" t="str">
        <f>IF(ISNUMBER($G116),IF(AND($G116&lt;DATE(ML_ANO,10,1),IF(ISNUMBER($H116),$H116,$G116)&gt;=DATE(ML_ANO,9,1)),1,""),"")</f>
        <v/>
      </c>
      <c r="X116" s="68" t="str">
        <f>IF(ISNUMBER($G116),IF(AND($G116&lt;DATE(ML_ANO,11,1),IF(ISNUMBER($H116),$H116,$G116)&gt;=DATE(ML_ANO,10,1)),1,""),"")</f>
        <v/>
      </c>
      <c r="Y116" s="68" t="str">
        <f>IF(ISNUMBER($G116),IF(AND($G116&lt;DATE(ML_ANO,12,1),IF(ISNUMBER($H116),$H116,$G116)&gt;=DATE(ML_ANO,11,1)),1,""),"")</f>
        <v/>
      </c>
      <c r="Z116" s="68" t="str">
        <f>IF(ISNUMBER($G116),IF(AND($G116&lt;DATE(ML_ANO,13,1),IF(ISNUMBER($H116),$H116,$G116)&gt;=DATE(ML_ANO,12,1)),1,""),"")</f>
        <v/>
      </c>
    </row>
    <row r="117">
      <c r="A117" s="42" t="inlineStr">
        <is>
          <t>A-113</t>
        </is>
      </c>
      <c r="B117" s="43" t="str">
        <f>IF($E117="","",IF(COUNTIF('Plan Cultivos'!$D$5:$D$204,"?*")=1,INDEX('Plan Cultivos'!$A$5:$A$204,MATCH("?*",'Plan Cultivos'!$D$5:$D$204,0)),""))</f>
        <v/>
      </c>
      <c r="C117" s="41" t="str">
        <f>IF($E117="","",ML_N)</f>
        <v/>
      </c>
      <c r="D117" s="43" t="str">
        <f>IF($B117="","",IFERROR(VLOOKUP($B117,'Plan Cultivos'!$A$5:$D$204,4,FALSE)&amp;"",""))</f>
        <v/>
      </c>
      <c r="E117" s="45" t="n"/>
      <c r="F117" s="43" t="n"/>
      <c r="G117" s="52" t="n"/>
      <c r="H117" s="52" t="n"/>
      <c r="I117" s="53" t="str">
        <f>IF(AND(ISNUMBER($G117),ISNUMBER($H117)),$H117-$G117+1,"")</f>
        <v/>
      </c>
      <c r="J117" s="43" t="str">
        <f>IF($E117="","",ML_RESP)</f>
        <v/>
      </c>
      <c r="K117" s="45" t="str">
        <f>IF($E117="","",IFERROR(VLOOKUP($B117,'Plan Cultivos'!$A$5:$T$204,20,FALSE)&amp;"",ML_FICHA&amp;""))</f>
        <v/>
      </c>
      <c r="L117" s="45" t="n"/>
      <c r="M117" s="43" t="n"/>
      <c r="N117" s="56" t="n"/>
      <c r="O117" s="67" t="str">
        <f>IF(ISNUMBER($G117),IF(AND($G117&lt;DATE(ML_ANO,2,1),IF(ISNUMBER($H117),$H117,$G117)&gt;=DATE(ML_ANO,1,1)),1,""),"")</f>
        <v/>
      </c>
      <c r="P117" s="67" t="str">
        <f>IF(ISNUMBER($G117),IF(AND($G117&lt;DATE(ML_ANO,3,1),IF(ISNUMBER($H117),$H117,$G117)&gt;=DATE(ML_ANO,2,1)),1,""),"")</f>
        <v/>
      </c>
      <c r="Q117" s="67" t="str">
        <f>IF(ISNUMBER($G117),IF(AND($G117&lt;DATE(ML_ANO,4,1),IF(ISNUMBER($H117),$H117,$G117)&gt;=DATE(ML_ANO,3,1)),1,""),"")</f>
        <v/>
      </c>
      <c r="R117" s="67" t="str">
        <f>IF(ISNUMBER($G117),IF(AND($G117&lt;DATE(ML_ANO,5,1),IF(ISNUMBER($H117),$H117,$G117)&gt;=DATE(ML_ANO,4,1)),1,""),"")</f>
        <v/>
      </c>
      <c r="S117" s="67" t="str">
        <f>IF(ISNUMBER($G117),IF(AND($G117&lt;DATE(ML_ANO,6,1),IF(ISNUMBER($H117),$H117,$G117)&gt;=DATE(ML_ANO,5,1)),1,""),"")</f>
        <v/>
      </c>
      <c r="T117" s="67" t="str">
        <f>IF(ISNUMBER($G117),IF(AND($G117&lt;DATE(ML_ANO,7,1),IF(ISNUMBER($H117),$H117,$G117)&gt;=DATE(ML_ANO,6,1)),1,""),"")</f>
        <v/>
      </c>
      <c r="U117" s="67" t="str">
        <f>IF(ISNUMBER($G117),IF(AND($G117&lt;DATE(ML_ANO,8,1),IF(ISNUMBER($H117),$H117,$G117)&gt;=DATE(ML_ANO,7,1)),1,""),"")</f>
        <v/>
      </c>
      <c r="V117" s="67" t="str">
        <f>IF(ISNUMBER($G117),IF(AND($G117&lt;DATE(ML_ANO,9,1),IF(ISNUMBER($H117),$H117,$G117)&gt;=DATE(ML_ANO,8,1)),1,""),"")</f>
        <v/>
      </c>
      <c r="W117" s="67" t="str">
        <f>IF(ISNUMBER($G117),IF(AND($G117&lt;DATE(ML_ANO,10,1),IF(ISNUMBER($H117),$H117,$G117)&gt;=DATE(ML_ANO,9,1)),1,""),"")</f>
        <v/>
      </c>
      <c r="X117" s="67" t="str">
        <f>IF(ISNUMBER($G117),IF(AND($G117&lt;DATE(ML_ANO,11,1),IF(ISNUMBER($H117),$H117,$G117)&gt;=DATE(ML_ANO,10,1)),1,""),"")</f>
        <v/>
      </c>
      <c r="Y117" s="67" t="str">
        <f>IF(ISNUMBER($G117),IF(AND($G117&lt;DATE(ML_ANO,12,1),IF(ISNUMBER($H117),$H117,$G117)&gt;=DATE(ML_ANO,11,1)),1,""),"")</f>
        <v/>
      </c>
      <c r="Z117" s="67" t="str">
        <f>IF(ISNUMBER($G117),IF(AND($G117&lt;DATE(ML_ANO,13,1),IF(ISNUMBER($H117),$H117,$G117)&gt;=DATE(ML_ANO,12,1)),1,""),"")</f>
        <v/>
      </c>
    </row>
    <row r="118">
      <c r="A118" s="57" t="inlineStr">
        <is>
          <t>A-114</t>
        </is>
      </c>
      <c r="B118" s="48" t="str">
        <f>IF($E118="","",IF(COUNTIF('Plan Cultivos'!$D$5:$D$204,"?*")=1,INDEX('Plan Cultivos'!$A$5:$A$204,MATCH("?*",'Plan Cultivos'!$D$5:$D$204,0)),""))</f>
        <v/>
      </c>
      <c r="C118" s="58" t="str">
        <f>IF($E118="","",ML_N)</f>
        <v/>
      </c>
      <c r="D118" s="48" t="str">
        <f>IF($B118="","",IFERROR(VLOOKUP($B118,'Plan Cultivos'!$A$5:$D$204,4,FALSE)&amp;"",""))</f>
        <v/>
      </c>
      <c r="E118" s="47" t="n"/>
      <c r="F118" s="48" t="n"/>
      <c r="G118" s="59" t="n"/>
      <c r="H118" s="59" t="n"/>
      <c r="I118" s="60" t="str">
        <f>IF(AND(ISNUMBER($G118),ISNUMBER($H118)),$H118-$G118+1,"")</f>
        <v/>
      </c>
      <c r="J118" s="48" t="str">
        <f>IF($E118="","",ML_RESP)</f>
        <v/>
      </c>
      <c r="K118" s="47" t="str">
        <f>IF($E118="","",IFERROR(VLOOKUP($B118,'Plan Cultivos'!$A$5:$T$204,20,FALSE)&amp;"",ML_FICHA&amp;""))</f>
        <v/>
      </c>
      <c r="L118" s="47" t="n"/>
      <c r="M118" s="48" t="n"/>
      <c r="N118" s="63" t="n"/>
      <c r="O118" s="68" t="str">
        <f>IF(ISNUMBER($G118),IF(AND($G118&lt;DATE(ML_ANO,2,1),IF(ISNUMBER($H118),$H118,$G118)&gt;=DATE(ML_ANO,1,1)),1,""),"")</f>
        <v/>
      </c>
      <c r="P118" s="68" t="str">
        <f>IF(ISNUMBER($G118),IF(AND($G118&lt;DATE(ML_ANO,3,1),IF(ISNUMBER($H118),$H118,$G118)&gt;=DATE(ML_ANO,2,1)),1,""),"")</f>
        <v/>
      </c>
      <c r="Q118" s="68" t="str">
        <f>IF(ISNUMBER($G118),IF(AND($G118&lt;DATE(ML_ANO,4,1),IF(ISNUMBER($H118),$H118,$G118)&gt;=DATE(ML_ANO,3,1)),1,""),"")</f>
        <v/>
      </c>
      <c r="R118" s="68" t="str">
        <f>IF(ISNUMBER($G118),IF(AND($G118&lt;DATE(ML_ANO,5,1),IF(ISNUMBER($H118),$H118,$G118)&gt;=DATE(ML_ANO,4,1)),1,""),"")</f>
        <v/>
      </c>
      <c r="S118" s="68" t="str">
        <f>IF(ISNUMBER($G118),IF(AND($G118&lt;DATE(ML_ANO,6,1),IF(ISNUMBER($H118),$H118,$G118)&gt;=DATE(ML_ANO,5,1)),1,""),"")</f>
        <v/>
      </c>
      <c r="T118" s="68" t="str">
        <f>IF(ISNUMBER($G118),IF(AND($G118&lt;DATE(ML_ANO,7,1),IF(ISNUMBER($H118),$H118,$G118)&gt;=DATE(ML_ANO,6,1)),1,""),"")</f>
        <v/>
      </c>
      <c r="U118" s="68" t="str">
        <f>IF(ISNUMBER($G118),IF(AND($G118&lt;DATE(ML_ANO,8,1),IF(ISNUMBER($H118),$H118,$G118)&gt;=DATE(ML_ANO,7,1)),1,""),"")</f>
        <v/>
      </c>
      <c r="V118" s="68" t="str">
        <f>IF(ISNUMBER($G118),IF(AND($G118&lt;DATE(ML_ANO,9,1),IF(ISNUMBER($H118),$H118,$G118)&gt;=DATE(ML_ANO,8,1)),1,""),"")</f>
        <v/>
      </c>
      <c r="W118" s="68" t="str">
        <f>IF(ISNUMBER($G118),IF(AND($G118&lt;DATE(ML_ANO,10,1),IF(ISNUMBER($H118),$H118,$G118)&gt;=DATE(ML_ANO,9,1)),1,""),"")</f>
        <v/>
      </c>
      <c r="X118" s="68" t="str">
        <f>IF(ISNUMBER($G118),IF(AND($G118&lt;DATE(ML_ANO,11,1),IF(ISNUMBER($H118),$H118,$G118)&gt;=DATE(ML_ANO,10,1)),1,""),"")</f>
        <v/>
      </c>
      <c r="Y118" s="68" t="str">
        <f>IF(ISNUMBER($G118),IF(AND($G118&lt;DATE(ML_ANO,12,1),IF(ISNUMBER($H118),$H118,$G118)&gt;=DATE(ML_ANO,11,1)),1,""),"")</f>
        <v/>
      </c>
      <c r="Z118" s="68" t="str">
        <f>IF(ISNUMBER($G118),IF(AND($G118&lt;DATE(ML_ANO,13,1),IF(ISNUMBER($H118),$H118,$G118)&gt;=DATE(ML_ANO,12,1)),1,""),"")</f>
        <v/>
      </c>
    </row>
    <row r="119">
      <c r="A119" s="42" t="inlineStr">
        <is>
          <t>A-115</t>
        </is>
      </c>
      <c r="B119" s="43" t="str">
        <f>IF($E119="","",IF(COUNTIF('Plan Cultivos'!$D$5:$D$204,"?*")=1,INDEX('Plan Cultivos'!$A$5:$A$204,MATCH("?*",'Plan Cultivos'!$D$5:$D$204,0)),""))</f>
        <v/>
      </c>
      <c r="C119" s="41" t="str">
        <f>IF($E119="","",ML_N)</f>
        <v/>
      </c>
      <c r="D119" s="43" t="str">
        <f>IF($B119="","",IFERROR(VLOOKUP($B119,'Plan Cultivos'!$A$5:$D$204,4,FALSE)&amp;"",""))</f>
        <v/>
      </c>
      <c r="E119" s="45" t="n"/>
      <c r="F119" s="43" t="n"/>
      <c r="G119" s="52" t="n"/>
      <c r="H119" s="52" t="n"/>
      <c r="I119" s="53" t="str">
        <f>IF(AND(ISNUMBER($G119),ISNUMBER($H119)),$H119-$G119+1,"")</f>
        <v/>
      </c>
      <c r="J119" s="43" t="str">
        <f>IF($E119="","",ML_RESP)</f>
        <v/>
      </c>
      <c r="K119" s="45" t="str">
        <f>IF($E119="","",IFERROR(VLOOKUP($B119,'Plan Cultivos'!$A$5:$T$204,20,FALSE)&amp;"",ML_FICHA&amp;""))</f>
        <v/>
      </c>
      <c r="L119" s="45" t="n"/>
      <c r="M119" s="43" t="n"/>
      <c r="N119" s="56" t="n"/>
      <c r="O119" s="67" t="str">
        <f>IF(ISNUMBER($G119),IF(AND($G119&lt;DATE(ML_ANO,2,1),IF(ISNUMBER($H119),$H119,$G119)&gt;=DATE(ML_ANO,1,1)),1,""),"")</f>
        <v/>
      </c>
      <c r="P119" s="67" t="str">
        <f>IF(ISNUMBER($G119),IF(AND($G119&lt;DATE(ML_ANO,3,1),IF(ISNUMBER($H119),$H119,$G119)&gt;=DATE(ML_ANO,2,1)),1,""),"")</f>
        <v/>
      </c>
      <c r="Q119" s="67" t="str">
        <f>IF(ISNUMBER($G119),IF(AND($G119&lt;DATE(ML_ANO,4,1),IF(ISNUMBER($H119),$H119,$G119)&gt;=DATE(ML_ANO,3,1)),1,""),"")</f>
        <v/>
      </c>
      <c r="R119" s="67" t="str">
        <f>IF(ISNUMBER($G119),IF(AND($G119&lt;DATE(ML_ANO,5,1),IF(ISNUMBER($H119),$H119,$G119)&gt;=DATE(ML_ANO,4,1)),1,""),"")</f>
        <v/>
      </c>
      <c r="S119" s="67" t="str">
        <f>IF(ISNUMBER($G119),IF(AND($G119&lt;DATE(ML_ANO,6,1),IF(ISNUMBER($H119),$H119,$G119)&gt;=DATE(ML_ANO,5,1)),1,""),"")</f>
        <v/>
      </c>
      <c r="T119" s="67" t="str">
        <f>IF(ISNUMBER($G119),IF(AND($G119&lt;DATE(ML_ANO,7,1),IF(ISNUMBER($H119),$H119,$G119)&gt;=DATE(ML_ANO,6,1)),1,""),"")</f>
        <v/>
      </c>
      <c r="U119" s="67" t="str">
        <f>IF(ISNUMBER($G119),IF(AND($G119&lt;DATE(ML_ANO,8,1),IF(ISNUMBER($H119),$H119,$G119)&gt;=DATE(ML_ANO,7,1)),1,""),"")</f>
        <v/>
      </c>
      <c r="V119" s="67" t="str">
        <f>IF(ISNUMBER($G119),IF(AND($G119&lt;DATE(ML_ANO,9,1),IF(ISNUMBER($H119),$H119,$G119)&gt;=DATE(ML_ANO,8,1)),1,""),"")</f>
        <v/>
      </c>
      <c r="W119" s="67" t="str">
        <f>IF(ISNUMBER($G119),IF(AND($G119&lt;DATE(ML_ANO,10,1),IF(ISNUMBER($H119),$H119,$G119)&gt;=DATE(ML_ANO,9,1)),1,""),"")</f>
        <v/>
      </c>
      <c r="X119" s="67" t="str">
        <f>IF(ISNUMBER($G119),IF(AND($G119&lt;DATE(ML_ANO,11,1),IF(ISNUMBER($H119),$H119,$G119)&gt;=DATE(ML_ANO,10,1)),1,""),"")</f>
        <v/>
      </c>
      <c r="Y119" s="67" t="str">
        <f>IF(ISNUMBER($G119),IF(AND($G119&lt;DATE(ML_ANO,12,1),IF(ISNUMBER($H119),$H119,$G119)&gt;=DATE(ML_ANO,11,1)),1,""),"")</f>
        <v/>
      </c>
      <c r="Z119" s="67" t="str">
        <f>IF(ISNUMBER($G119),IF(AND($G119&lt;DATE(ML_ANO,13,1),IF(ISNUMBER($H119),$H119,$G119)&gt;=DATE(ML_ANO,12,1)),1,""),"")</f>
        <v/>
      </c>
    </row>
    <row r="120">
      <c r="A120" s="57" t="inlineStr">
        <is>
          <t>A-116</t>
        </is>
      </c>
      <c r="B120" s="48" t="str">
        <f>IF($E120="","",IF(COUNTIF('Plan Cultivos'!$D$5:$D$204,"?*")=1,INDEX('Plan Cultivos'!$A$5:$A$204,MATCH("?*",'Plan Cultivos'!$D$5:$D$204,0)),""))</f>
        <v/>
      </c>
      <c r="C120" s="58" t="str">
        <f>IF($E120="","",ML_N)</f>
        <v/>
      </c>
      <c r="D120" s="48" t="str">
        <f>IF($B120="","",IFERROR(VLOOKUP($B120,'Plan Cultivos'!$A$5:$D$204,4,FALSE)&amp;"",""))</f>
        <v/>
      </c>
      <c r="E120" s="47" t="n"/>
      <c r="F120" s="48" t="n"/>
      <c r="G120" s="59" t="n"/>
      <c r="H120" s="59" t="n"/>
      <c r="I120" s="60" t="str">
        <f>IF(AND(ISNUMBER($G120),ISNUMBER($H120)),$H120-$G120+1,"")</f>
        <v/>
      </c>
      <c r="J120" s="48" t="str">
        <f>IF($E120="","",ML_RESP)</f>
        <v/>
      </c>
      <c r="K120" s="47" t="str">
        <f>IF($E120="","",IFERROR(VLOOKUP($B120,'Plan Cultivos'!$A$5:$T$204,20,FALSE)&amp;"",ML_FICHA&amp;""))</f>
        <v/>
      </c>
      <c r="L120" s="47" t="n"/>
      <c r="M120" s="48" t="n"/>
      <c r="N120" s="63" t="n"/>
      <c r="O120" s="68" t="str">
        <f>IF(ISNUMBER($G120),IF(AND($G120&lt;DATE(ML_ANO,2,1),IF(ISNUMBER($H120),$H120,$G120)&gt;=DATE(ML_ANO,1,1)),1,""),"")</f>
        <v/>
      </c>
      <c r="P120" s="68" t="str">
        <f>IF(ISNUMBER($G120),IF(AND($G120&lt;DATE(ML_ANO,3,1),IF(ISNUMBER($H120),$H120,$G120)&gt;=DATE(ML_ANO,2,1)),1,""),"")</f>
        <v/>
      </c>
      <c r="Q120" s="68" t="str">
        <f>IF(ISNUMBER($G120),IF(AND($G120&lt;DATE(ML_ANO,4,1),IF(ISNUMBER($H120),$H120,$G120)&gt;=DATE(ML_ANO,3,1)),1,""),"")</f>
        <v/>
      </c>
      <c r="R120" s="68" t="str">
        <f>IF(ISNUMBER($G120),IF(AND($G120&lt;DATE(ML_ANO,5,1),IF(ISNUMBER($H120),$H120,$G120)&gt;=DATE(ML_ANO,4,1)),1,""),"")</f>
        <v/>
      </c>
      <c r="S120" s="68" t="str">
        <f>IF(ISNUMBER($G120),IF(AND($G120&lt;DATE(ML_ANO,6,1),IF(ISNUMBER($H120),$H120,$G120)&gt;=DATE(ML_ANO,5,1)),1,""),"")</f>
        <v/>
      </c>
      <c r="T120" s="68" t="str">
        <f>IF(ISNUMBER($G120),IF(AND($G120&lt;DATE(ML_ANO,7,1),IF(ISNUMBER($H120),$H120,$G120)&gt;=DATE(ML_ANO,6,1)),1,""),"")</f>
        <v/>
      </c>
      <c r="U120" s="68" t="str">
        <f>IF(ISNUMBER($G120),IF(AND($G120&lt;DATE(ML_ANO,8,1),IF(ISNUMBER($H120),$H120,$G120)&gt;=DATE(ML_ANO,7,1)),1,""),"")</f>
        <v/>
      </c>
      <c r="V120" s="68" t="str">
        <f>IF(ISNUMBER($G120),IF(AND($G120&lt;DATE(ML_ANO,9,1),IF(ISNUMBER($H120),$H120,$G120)&gt;=DATE(ML_ANO,8,1)),1,""),"")</f>
        <v/>
      </c>
      <c r="W120" s="68" t="str">
        <f>IF(ISNUMBER($G120),IF(AND($G120&lt;DATE(ML_ANO,10,1),IF(ISNUMBER($H120),$H120,$G120)&gt;=DATE(ML_ANO,9,1)),1,""),"")</f>
        <v/>
      </c>
      <c r="X120" s="68" t="str">
        <f>IF(ISNUMBER($G120),IF(AND($G120&lt;DATE(ML_ANO,11,1),IF(ISNUMBER($H120),$H120,$G120)&gt;=DATE(ML_ANO,10,1)),1,""),"")</f>
        <v/>
      </c>
      <c r="Y120" s="68" t="str">
        <f>IF(ISNUMBER($G120),IF(AND($G120&lt;DATE(ML_ANO,12,1),IF(ISNUMBER($H120),$H120,$G120)&gt;=DATE(ML_ANO,11,1)),1,""),"")</f>
        <v/>
      </c>
      <c r="Z120" s="68" t="str">
        <f>IF(ISNUMBER($G120),IF(AND($G120&lt;DATE(ML_ANO,13,1),IF(ISNUMBER($H120),$H120,$G120)&gt;=DATE(ML_ANO,12,1)),1,""),"")</f>
        <v/>
      </c>
    </row>
    <row r="121">
      <c r="A121" s="42" t="inlineStr">
        <is>
          <t>A-117</t>
        </is>
      </c>
      <c r="B121" s="43" t="str">
        <f>IF($E121="","",IF(COUNTIF('Plan Cultivos'!$D$5:$D$204,"?*")=1,INDEX('Plan Cultivos'!$A$5:$A$204,MATCH("?*",'Plan Cultivos'!$D$5:$D$204,0)),""))</f>
        <v/>
      </c>
      <c r="C121" s="41" t="str">
        <f>IF($E121="","",ML_N)</f>
        <v/>
      </c>
      <c r="D121" s="43" t="str">
        <f>IF($B121="","",IFERROR(VLOOKUP($B121,'Plan Cultivos'!$A$5:$D$204,4,FALSE)&amp;"",""))</f>
        <v/>
      </c>
      <c r="E121" s="45" t="n"/>
      <c r="F121" s="43" t="n"/>
      <c r="G121" s="52" t="n"/>
      <c r="H121" s="52" t="n"/>
      <c r="I121" s="53" t="str">
        <f>IF(AND(ISNUMBER($G121),ISNUMBER($H121)),$H121-$G121+1,"")</f>
        <v/>
      </c>
      <c r="J121" s="43" t="str">
        <f>IF($E121="","",ML_RESP)</f>
        <v/>
      </c>
      <c r="K121" s="45" t="str">
        <f>IF($E121="","",IFERROR(VLOOKUP($B121,'Plan Cultivos'!$A$5:$T$204,20,FALSE)&amp;"",ML_FICHA&amp;""))</f>
        <v/>
      </c>
      <c r="L121" s="45" t="n"/>
      <c r="M121" s="43" t="n"/>
      <c r="N121" s="56" t="n"/>
      <c r="O121" s="67" t="str">
        <f>IF(ISNUMBER($G121),IF(AND($G121&lt;DATE(ML_ANO,2,1),IF(ISNUMBER($H121),$H121,$G121)&gt;=DATE(ML_ANO,1,1)),1,""),"")</f>
        <v/>
      </c>
      <c r="P121" s="67" t="str">
        <f>IF(ISNUMBER($G121),IF(AND($G121&lt;DATE(ML_ANO,3,1),IF(ISNUMBER($H121),$H121,$G121)&gt;=DATE(ML_ANO,2,1)),1,""),"")</f>
        <v/>
      </c>
      <c r="Q121" s="67" t="str">
        <f>IF(ISNUMBER($G121),IF(AND($G121&lt;DATE(ML_ANO,4,1),IF(ISNUMBER($H121),$H121,$G121)&gt;=DATE(ML_ANO,3,1)),1,""),"")</f>
        <v/>
      </c>
      <c r="R121" s="67" t="str">
        <f>IF(ISNUMBER($G121),IF(AND($G121&lt;DATE(ML_ANO,5,1),IF(ISNUMBER($H121),$H121,$G121)&gt;=DATE(ML_ANO,4,1)),1,""),"")</f>
        <v/>
      </c>
      <c r="S121" s="67" t="str">
        <f>IF(ISNUMBER($G121),IF(AND($G121&lt;DATE(ML_ANO,6,1),IF(ISNUMBER($H121),$H121,$G121)&gt;=DATE(ML_ANO,5,1)),1,""),"")</f>
        <v/>
      </c>
      <c r="T121" s="67" t="str">
        <f>IF(ISNUMBER($G121),IF(AND($G121&lt;DATE(ML_ANO,7,1),IF(ISNUMBER($H121),$H121,$G121)&gt;=DATE(ML_ANO,6,1)),1,""),"")</f>
        <v/>
      </c>
      <c r="U121" s="67" t="str">
        <f>IF(ISNUMBER($G121),IF(AND($G121&lt;DATE(ML_ANO,8,1),IF(ISNUMBER($H121),$H121,$G121)&gt;=DATE(ML_ANO,7,1)),1,""),"")</f>
        <v/>
      </c>
      <c r="V121" s="67" t="str">
        <f>IF(ISNUMBER($G121),IF(AND($G121&lt;DATE(ML_ANO,9,1),IF(ISNUMBER($H121),$H121,$G121)&gt;=DATE(ML_ANO,8,1)),1,""),"")</f>
        <v/>
      </c>
      <c r="W121" s="67" t="str">
        <f>IF(ISNUMBER($G121),IF(AND($G121&lt;DATE(ML_ANO,10,1),IF(ISNUMBER($H121),$H121,$G121)&gt;=DATE(ML_ANO,9,1)),1,""),"")</f>
        <v/>
      </c>
      <c r="X121" s="67" t="str">
        <f>IF(ISNUMBER($G121),IF(AND($G121&lt;DATE(ML_ANO,11,1),IF(ISNUMBER($H121),$H121,$G121)&gt;=DATE(ML_ANO,10,1)),1,""),"")</f>
        <v/>
      </c>
      <c r="Y121" s="67" t="str">
        <f>IF(ISNUMBER($G121),IF(AND($G121&lt;DATE(ML_ANO,12,1),IF(ISNUMBER($H121),$H121,$G121)&gt;=DATE(ML_ANO,11,1)),1,""),"")</f>
        <v/>
      </c>
      <c r="Z121" s="67" t="str">
        <f>IF(ISNUMBER($G121),IF(AND($G121&lt;DATE(ML_ANO,13,1),IF(ISNUMBER($H121),$H121,$G121)&gt;=DATE(ML_ANO,12,1)),1,""),"")</f>
        <v/>
      </c>
    </row>
    <row r="122">
      <c r="A122" s="57" t="inlineStr">
        <is>
          <t>A-118</t>
        </is>
      </c>
      <c r="B122" s="48" t="str">
        <f>IF($E122="","",IF(COUNTIF('Plan Cultivos'!$D$5:$D$204,"?*")=1,INDEX('Plan Cultivos'!$A$5:$A$204,MATCH("?*",'Plan Cultivos'!$D$5:$D$204,0)),""))</f>
        <v/>
      </c>
      <c r="C122" s="58" t="str">
        <f>IF($E122="","",ML_N)</f>
        <v/>
      </c>
      <c r="D122" s="48" t="str">
        <f>IF($B122="","",IFERROR(VLOOKUP($B122,'Plan Cultivos'!$A$5:$D$204,4,FALSE)&amp;"",""))</f>
        <v/>
      </c>
      <c r="E122" s="47" t="n"/>
      <c r="F122" s="48" t="n"/>
      <c r="G122" s="59" t="n"/>
      <c r="H122" s="59" t="n"/>
      <c r="I122" s="60" t="str">
        <f>IF(AND(ISNUMBER($G122),ISNUMBER($H122)),$H122-$G122+1,"")</f>
        <v/>
      </c>
      <c r="J122" s="48" t="str">
        <f>IF($E122="","",ML_RESP)</f>
        <v/>
      </c>
      <c r="K122" s="47" t="str">
        <f>IF($E122="","",IFERROR(VLOOKUP($B122,'Plan Cultivos'!$A$5:$T$204,20,FALSE)&amp;"",ML_FICHA&amp;""))</f>
        <v/>
      </c>
      <c r="L122" s="47" t="n"/>
      <c r="M122" s="48" t="n"/>
      <c r="N122" s="63" t="n"/>
      <c r="O122" s="68" t="str">
        <f>IF(ISNUMBER($G122),IF(AND($G122&lt;DATE(ML_ANO,2,1),IF(ISNUMBER($H122),$H122,$G122)&gt;=DATE(ML_ANO,1,1)),1,""),"")</f>
        <v/>
      </c>
      <c r="P122" s="68" t="str">
        <f>IF(ISNUMBER($G122),IF(AND($G122&lt;DATE(ML_ANO,3,1),IF(ISNUMBER($H122),$H122,$G122)&gt;=DATE(ML_ANO,2,1)),1,""),"")</f>
        <v/>
      </c>
      <c r="Q122" s="68" t="str">
        <f>IF(ISNUMBER($G122),IF(AND($G122&lt;DATE(ML_ANO,4,1),IF(ISNUMBER($H122),$H122,$G122)&gt;=DATE(ML_ANO,3,1)),1,""),"")</f>
        <v/>
      </c>
      <c r="R122" s="68" t="str">
        <f>IF(ISNUMBER($G122),IF(AND($G122&lt;DATE(ML_ANO,5,1),IF(ISNUMBER($H122),$H122,$G122)&gt;=DATE(ML_ANO,4,1)),1,""),"")</f>
        <v/>
      </c>
      <c r="S122" s="68" t="str">
        <f>IF(ISNUMBER($G122),IF(AND($G122&lt;DATE(ML_ANO,6,1),IF(ISNUMBER($H122),$H122,$G122)&gt;=DATE(ML_ANO,5,1)),1,""),"")</f>
        <v/>
      </c>
      <c r="T122" s="68" t="str">
        <f>IF(ISNUMBER($G122),IF(AND($G122&lt;DATE(ML_ANO,7,1),IF(ISNUMBER($H122),$H122,$G122)&gt;=DATE(ML_ANO,6,1)),1,""),"")</f>
        <v/>
      </c>
      <c r="U122" s="68" t="str">
        <f>IF(ISNUMBER($G122),IF(AND($G122&lt;DATE(ML_ANO,8,1),IF(ISNUMBER($H122),$H122,$G122)&gt;=DATE(ML_ANO,7,1)),1,""),"")</f>
        <v/>
      </c>
      <c r="V122" s="68" t="str">
        <f>IF(ISNUMBER($G122),IF(AND($G122&lt;DATE(ML_ANO,9,1),IF(ISNUMBER($H122),$H122,$G122)&gt;=DATE(ML_ANO,8,1)),1,""),"")</f>
        <v/>
      </c>
      <c r="W122" s="68" t="str">
        <f>IF(ISNUMBER($G122),IF(AND($G122&lt;DATE(ML_ANO,10,1),IF(ISNUMBER($H122),$H122,$G122)&gt;=DATE(ML_ANO,9,1)),1,""),"")</f>
        <v/>
      </c>
      <c r="X122" s="68" t="str">
        <f>IF(ISNUMBER($G122),IF(AND($G122&lt;DATE(ML_ANO,11,1),IF(ISNUMBER($H122),$H122,$G122)&gt;=DATE(ML_ANO,10,1)),1,""),"")</f>
        <v/>
      </c>
      <c r="Y122" s="68" t="str">
        <f>IF(ISNUMBER($G122),IF(AND($G122&lt;DATE(ML_ANO,12,1),IF(ISNUMBER($H122),$H122,$G122)&gt;=DATE(ML_ANO,11,1)),1,""),"")</f>
        <v/>
      </c>
      <c r="Z122" s="68" t="str">
        <f>IF(ISNUMBER($G122),IF(AND($G122&lt;DATE(ML_ANO,13,1),IF(ISNUMBER($H122),$H122,$G122)&gt;=DATE(ML_ANO,12,1)),1,""),"")</f>
        <v/>
      </c>
    </row>
    <row r="123">
      <c r="A123" s="42" t="inlineStr">
        <is>
          <t>A-119</t>
        </is>
      </c>
      <c r="B123" s="43" t="str">
        <f>IF($E123="","",IF(COUNTIF('Plan Cultivos'!$D$5:$D$204,"?*")=1,INDEX('Plan Cultivos'!$A$5:$A$204,MATCH("?*",'Plan Cultivos'!$D$5:$D$204,0)),""))</f>
        <v/>
      </c>
      <c r="C123" s="41" t="str">
        <f>IF($E123="","",ML_N)</f>
        <v/>
      </c>
      <c r="D123" s="43" t="str">
        <f>IF($B123="","",IFERROR(VLOOKUP($B123,'Plan Cultivos'!$A$5:$D$204,4,FALSE)&amp;"",""))</f>
        <v/>
      </c>
      <c r="E123" s="45" t="n"/>
      <c r="F123" s="43" t="n"/>
      <c r="G123" s="52" t="n"/>
      <c r="H123" s="52" t="n"/>
      <c r="I123" s="53" t="str">
        <f>IF(AND(ISNUMBER($G123),ISNUMBER($H123)),$H123-$G123+1,"")</f>
        <v/>
      </c>
      <c r="J123" s="43" t="str">
        <f>IF($E123="","",ML_RESP)</f>
        <v/>
      </c>
      <c r="K123" s="45" t="str">
        <f>IF($E123="","",IFERROR(VLOOKUP($B123,'Plan Cultivos'!$A$5:$T$204,20,FALSE)&amp;"",ML_FICHA&amp;""))</f>
        <v/>
      </c>
      <c r="L123" s="45" t="n"/>
      <c r="M123" s="43" t="n"/>
      <c r="N123" s="56" t="n"/>
      <c r="O123" s="67" t="str">
        <f>IF(ISNUMBER($G123),IF(AND($G123&lt;DATE(ML_ANO,2,1),IF(ISNUMBER($H123),$H123,$G123)&gt;=DATE(ML_ANO,1,1)),1,""),"")</f>
        <v/>
      </c>
      <c r="P123" s="67" t="str">
        <f>IF(ISNUMBER($G123),IF(AND($G123&lt;DATE(ML_ANO,3,1),IF(ISNUMBER($H123),$H123,$G123)&gt;=DATE(ML_ANO,2,1)),1,""),"")</f>
        <v/>
      </c>
      <c r="Q123" s="67" t="str">
        <f>IF(ISNUMBER($G123),IF(AND($G123&lt;DATE(ML_ANO,4,1),IF(ISNUMBER($H123),$H123,$G123)&gt;=DATE(ML_ANO,3,1)),1,""),"")</f>
        <v/>
      </c>
      <c r="R123" s="67" t="str">
        <f>IF(ISNUMBER($G123),IF(AND($G123&lt;DATE(ML_ANO,5,1),IF(ISNUMBER($H123),$H123,$G123)&gt;=DATE(ML_ANO,4,1)),1,""),"")</f>
        <v/>
      </c>
      <c r="S123" s="67" t="str">
        <f>IF(ISNUMBER($G123),IF(AND($G123&lt;DATE(ML_ANO,6,1),IF(ISNUMBER($H123),$H123,$G123)&gt;=DATE(ML_ANO,5,1)),1,""),"")</f>
        <v/>
      </c>
      <c r="T123" s="67" t="str">
        <f>IF(ISNUMBER($G123),IF(AND($G123&lt;DATE(ML_ANO,7,1),IF(ISNUMBER($H123),$H123,$G123)&gt;=DATE(ML_ANO,6,1)),1,""),"")</f>
        <v/>
      </c>
      <c r="U123" s="67" t="str">
        <f>IF(ISNUMBER($G123),IF(AND($G123&lt;DATE(ML_ANO,8,1),IF(ISNUMBER($H123),$H123,$G123)&gt;=DATE(ML_ANO,7,1)),1,""),"")</f>
        <v/>
      </c>
      <c r="V123" s="67" t="str">
        <f>IF(ISNUMBER($G123),IF(AND($G123&lt;DATE(ML_ANO,9,1),IF(ISNUMBER($H123),$H123,$G123)&gt;=DATE(ML_ANO,8,1)),1,""),"")</f>
        <v/>
      </c>
      <c r="W123" s="67" t="str">
        <f>IF(ISNUMBER($G123),IF(AND($G123&lt;DATE(ML_ANO,10,1),IF(ISNUMBER($H123),$H123,$G123)&gt;=DATE(ML_ANO,9,1)),1,""),"")</f>
        <v/>
      </c>
      <c r="X123" s="67" t="str">
        <f>IF(ISNUMBER($G123),IF(AND($G123&lt;DATE(ML_ANO,11,1),IF(ISNUMBER($H123),$H123,$G123)&gt;=DATE(ML_ANO,10,1)),1,""),"")</f>
        <v/>
      </c>
      <c r="Y123" s="67" t="str">
        <f>IF(ISNUMBER($G123),IF(AND($G123&lt;DATE(ML_ANO,12,1),IF(ISNUMBER($H123),$H123,$G123)&gt;=DATE(ML_ANO,11,1)),1,""),"")</f>
        <v/>
      </c>
      <c r="Z123" s="67" t="str">
        <f>IF(ISNUMBER($G123),IF(AND($G123&lt;DATE(ML_ANO,13,1),IF(ISNUMBER($H123),$H123,$G123)&gt;=DATE(ML_ANO,12,1)),1,""),"")</f>
        <v/>
      </c>
    </row>
    <row r="124">
      <c r="A124" s="57" t="inlineStr">
        <is>
          <t>A-120</t>
        </is>
      </c>
      <c r="B124" s="48" t="str">
        <f>IF($E124="","",IF(COUNTIF('Plan Cultivos'!$D$5:$D$204,"?*")=1,INDEX('Plan Cultivos'!$A$5:$A$204,MATCH("?*",'Plan Cultivos'!$D$5:$D$204,0)),""))</f>
        <v/>
      </c>
      <c r="C124" s="58" t="str">
        <f>IF($E124="","",ML_N)</f>
        <v/>
      </c>
      <c r="D124" s="48" t="str">
        <f>IF($B124="","",IFERROR(VLOOKUP($B124,'Plan Cultivos'!$A$5:$D$204,4,FALSE)&amp;"",""))</f>
        <v/>
      </c>
      <c r="E124" s="47" t="n"/>
      <c r="F124" s="48" t="n"/>
      <c r="G124" s="59" t="n"/>
      <c r="H124" s="59" t="n"/>
      <c r="I124" s="60" t="str">
        <f>IF(AND(ISNUMBER($G124),ISNUMBER($H124)),$H124-$G124+1,"")</f>
        <v/>
      </c>
      <c r="J124" s="48" t="str">
        <f>IF($E124="","",ML_RESP)</f>
        <v/>
      </c>
      <c r="K124" s="47" t="str">
        <f>IF($E124="","",IFERROR(VLOOKUP($B124,'Plan Cultivos'!$A$5:$T$204,20,FALSE)&amp;"",ML_FICHA&amp;""))</f>
        <v/>
      </c>
      <c r="L124" s="47" t="n"/>
      <c r="M124" s="48" t="n"/>
      <c r="N124" s="63" t="n"/>
      <c r="O124" s="68" t="str">
        <f>IF(ISNUMBER($G124),IF(AND($G124&lt;DATE(ML_ANO,2,1),IF(ISNUMBER($H124),$H124,$G124)&gt;=DATE(ML_ANO,1,1)),1,""),"")</f>
        <v/>
      </c>
      <c r="P124" s="68" t="str">
        <f>IF(ISNUMBER($G124),IF(AND($G124&lt;DATE(ML_ANO,3,1),IF(ISNUMBER($H124),$H124,$G124)&gt;=DATE(ML_ANO,2,1)),1,""),"")</f>
        <v/>
      </c>
      <c r="Q124" s="68" t="str">
        <f>IF(ISNUMBER($G124),IF(AND($G124&lt;DATE(ML_ANO,4,1),IF(ISNUMBER($H124),$H124,$G124)&gt;=DATE(ML_ANO,3,1)),1,""),"")</f>
        <v/>
      </c>
      <c r="R124" s="68" t="str">
        <f>IF(ISNUMBER($G124),IF(AND($G124&lt;DATE(ML_ANO,5,1),IF(ISNUMBER($H124),$H124,$G124)&gt;=DATE(ML_ANO,4,1)),1,""),"")</f>
        <v/>
      </c>
      <c r="S124" s="68" t="str">
        <f>IF(ISNUMBER($G124),IF(AND($G124&lt;DATE(ML_ANO,6,1),IF(ISNUMBER($H124),$H124,$G124)&gt;=DATE(ML_ANO,5,1)),1,""),"")</f>
        <v/>
      </c>
      <c r="T124" s="68" t="str">
        <f>IF(ISNUMBER($G124),IF(AND($G124&lt;DATE(ML_ANO,7,1),IF(ISNUMBER($H124),$H124,$G124)&gt;=DATE(ML_ANO,6,1)),1,""),"")</f>
        <v/>
      </c>
      <c r="U124" s="68" t="str">
        <f>IF(ISNUMBER($G124),IF(AND($G124&lt;DATE(ML_ANO,8,1),IF(ISNUMBER($H124),$H124,$G124)&gt;=DATE(ML_ANO,7,1)),1,""),"")</f>
        <v/>
      </c>
      <c r="V124" s="68" t="str">
        <f>IF(ISNUMBER($G124),IF(AND($G124&lt;DATE(ML_ANO,9,1),IF(ISNUMBER($H124),$H124,$G124)&gt;=DATE(ML_ANO,8,1)),1,""),"")</f>
        <v/>
      </c>
      <c r="W124" s="68" t="str">
        <f>IF(ISNUMBER($G124),IF(AND($G124&lt;DATE(ML_ANO,10,1),IF(ISNUMBER($H124),$H124,$G124)&gt;=DATE(ML_ANO,9,1)),1,""),"")</f>
        <v/>
      </c>
      <c r="X124" s="68" t="str">
        <f>IF(ISNUMBER($G124),IF(AND($G124&lt;DATE(ML_ANO,11,1),IF(ISNUMBER($H124),$H124,$G124)&gt;=DATE(ML_ANO,10,1)),1,""),"")</f>
        <v/>
      </c>
      <c r="Y124" s="68" t="str">
        <f>IF(ISNUMBER($G124),IF(AND($G124&lt;DATE(ML_ANO,12,1),IF(ISNUMBER($H124),$H124,$G124)&gt;=DATE(ML_ANO,11,1)),1,""),"")</f>
        <v/>
      </c>
      <c r="Z124" s="68" t="str">
        <f>IF(ISNUMBER($G124),IF(AND($G124&lt;DATE(ML_ANO,13,1),IF(ISNUMBER($H124),$H124,$G124)&gt;=DATE(ML_ANO,12,1)),1,""),"")</f>
        <v/>
      </c>
    </row>
    <row r="125">
      <c r="A125" s="42" t="inlineStr">
        <is>
          <t>A-121</t>
        </is>
      </c>
      <c r="B125" s="43" t="str">
        <f>IF($E125="","",IF(COUNTIF('Plan Cultivos'!$D$5:$D$204,"?*")=1,INDEX('Plan Cultivos'!$A$5:$A$204,MATCH("?*",'Plan Cultivos'!$D$5:$D$204,0)),""))</f>
        <v/>
      </c>
      <c r="C125" s="41" t="str">
        <f>IF($E125="","",ML_N)</f>
        <v/>
      </c>
      <c r="D125" s="43" t="str">
        <f>IF($B125="","",IFERROR(VLOOKUP($B125,'Plan Cultivos'!$A$5:$D$204,4,FALSE)&amp;"",""))</f>
        <v/>
      </c>
      <c r="E125" s="45" t="n"/>
      <c r="F125" s="43" t="n"/>
      <c r="G125" s="52" t="n"/>
      <c r="H125" s="52" t="n"/>
      <c r="I125" s="53" t="str">
        <f>IF(AND(ISNUMBER($G125),ISNUMBER($H125)),$H125-$G125+1,"")</f>
        <v/>
      </c>
      <c r="J125" s="43" t="str">
        <f>IF($E125="","",ML_RESP)</f>
        <v/>
      </c>
      <c r="K125" s="45" t="str">
        <f>IF($E125="","",IFERROR(VLOOKUP($B125,'Plan Cultivos'!$A$5:$T$204,20,FALSE)&amp;"",ML_FICHA&amp;""))</f>
        <v/>
      </c>
      <c r="L125" s="45" t="n"/>
      <c r="M125" s="43" t="n"/>
      <c r="N125" s="56" t="n"/>
      <c r="O125" s="67" t="str">
        <f>IF(ISNUMBER($G125),IF(AND($G125&lt;DATE(ML_ANO,2,1),IF(ISNUMBER($H125),$H125,$G125)&gt;=DATE(ML_ANO,1,1)),1,""),"")</f>
        <v/>
      </c>
      <c r="P125" s="67" t="str">
        <f>IF(ISNUMBER($G125),IF(AND($G125&lt;DATE(ML_ANO,3,1),IF(ISNUMBER($H125),$H125,$G125)&gt;=DATE(ML_ANO,2,1)),1,""),"")</f>
        <v/>
      </c>
      <c r="Q125" s="67" t="str">
        <f>IF(ISNUMBER($G125),IF(AND($G125&lt;DATE(ML_ANO,4,1),IF(ISNUMBER($H125),$H125,$G125)&gt;=DATE(ML_ANO,3,1)),1,""),"")</f>
        <v/>
      </c>
      <c r="R125" s="67" t="str">
        <f>IF(ISNUMBER($G125),IF(AND($G125&lt;DATE(ML_ANO,5,1),IF(ISNUMBER($H125),$H125,$G125)&gt;=DATE(ML_ANO,4,1)),1,""),"")</f>
        <v/>
      </c>
      <c r="S125" s="67" t="str">
        <f>IF(ISNUMBER($G125),IF(AND($G125&lt;DATE(ML_ANO,6,1),IF(ISNUMBER($H125),$H125,$G125)&gt;=DATE(ML_ANO,5,1)),1,""),"")</f>
        <v/>
      </c>
      <c r="T125" s="67" t="str">
        <f>IF(ISNUMBER($G125),IF(AND($G125&lt;DATE(ML_ANO,7,1),IF(ISNUMBER($H125),$H125,$G125)&gt;=DATE(ML_ANO,6,1)),1,""),"")</f>
        <v/>
      </c>
      <c r="U125" s="67" t="str">
        <f>IF(ISNUMBER($G125),IF(AND($G125&lt;DATE(ML_ANO,8,1),IF(ISNUMBER($H125),$H125,$G125)&gt;=DATE(ML_ANO,7,1)),1,""),"")</f>
        <v/>
      </c>
      <c r="V125" s="67" t="str">
        <f>IF(ISNUMBER($G125),IF(AND($G125&lt;DATE(ML_ANO,9,1),IF(ISNUMBER($H125),$H125,$G125)&gt;=DATE(ML_ANO,8,1)),1,""),"")</f>
        <v/>
      </c>
      <c r="W125" s="67" t="str">
        <f>IF(ISNUMBER($G125),IF(AND($G125&lt;DATE(ML_ANO,10,1),IF(ISNUMBER($H125),$H125,$G125)&gt;=DATE(ML_ANO,9,1)),1,""),"")</f>
        <v/>
      </c>
      <c r="X125" s="67" t="str">
        <f>IF(ISNUMBER($G125),IF(AND($G125&lt;DATE(ML_ANO,11,1),IF(ISNUMBER($H125),$H125,$G125)&gt;=DATE(ML_ANO,10,1)),1,""),"")</f>
        <v/>
      </c>
      <c r="Y125" s="67" t="str">
        <f>IF(ISNUMBER($G125),IF(AND($G125&lt;DATE(ML_ANO,12,1),IF(ISNUMBER($H125),$H125,$G125)&gt;=DATE(ML_ANO,11,1)),1,""),"")</f>
        <v/>
      </c>
      <c r="Z125" s="67" t="str">
        <f>IF(ISNUMBER($G125),IF(AND($G125&lt;DATE(ML_ANO,13,1),IF(ISNUMBER($H125),$H125,$G125)&gt;=DATE(ML_ANO,12,1)),1,""),"")</f>
        <v/>
      </c>
    </row>
    <row r="126">
      <c r="A126" s="57" t="inlineStr">
        <is>
          <t>A-122</t>
        </is>
      </c>
      <c r="B126" s="48" t="str">
        <f>IF($E126="","",IF(COUNTIF('Plan Cultivos'!$D$5:$D$204,"?*")=1,INDEX('Plan Cultivos'!$A$5:$A$204,MATCH("?*",'Plan Cultivos'!$D$5:$D$204,0)),""))</f>
        <v/>
      </c>
      <c r="C126" s="58" t="str">
        <f>IF($E126="","",ML_N)</f>
        <v/>
      </c>
      <c r="D126" s="48" t="str">
        <f>IF($B126="","",IFERROR(VLOOKUP($B126,'Plan Cultivos'!$A$5:$D$204,4,FALSE)&amp;"",""))</f>
        <v/>
      </c>
      <c r="E126" s="47" t="n"/>
      <c r="F126" s="48" t="n"/>
      <c r="G126" s="59" t="n"/>
      <c r="H126" s="59" t="n"/>
      <c r="I126" s="60" t="str">
        <f>IF(AND(ISNUMBER($G126),ISNUMBER($H126)),$H126-$G126+1,"")</f>
        <v/>
      </c>
      <c r="J126" s="48" t="str">
        <f>IF($E126="","",ML_RESP)</f>
        <v/>
      </c>
      <c r="K126" s="47" t="str">
        <f>IF($E126="","",IFERROR(VLOOKUP($B126,'Plan Cultivos'!$A$5:$T$204,20,FALSE)&amp;"",ML_FICHA&amp;""))</f>
        <v/>
      </c>
      <c r="L126" s="47" t="n"/>
      <c r="M126" s="48" t="n"/>
      <c r="N126" s="63" t="n"/>
      <c r="O126" s="68" t="str">
        <f>IF(ISNUMBER($G126),IF(AND($G126&lt;DATE(ML_ANO,2,1),IF(ISNUMBER($H126),$H126,$G126)&gt;=DATE(ML_ANO,1,1)),1,""),"")</f>
        <v/>
      </c>
      <c r="P126" s="68" t="str">
        <f>IF(ISNUMBER($G126),IF(AND($G126&lt;DATE(ML_ANO,3,1),IF(ISNUMBER($H126),$H126,$G126)&gt;=DATE(ML_ANO,2,1)),1,""),"")</f>
        <v/>
      </c>
      <c r="Q126" s="68" t="str">
        <f>IF(ISNUMBER($G126),IF(AND($G126&lt;DATE(ML_ANO,4,1),IF(ISNUMBER($H126),$H126,$G126)&gt;=DATE(ML_ANO,3,1)),1,""),"")</f>
        <v/>
      </c>
      <c r="R126" s="68" t="str">
        <f>IF(ISNUMBER($G126),IF(AND($G126&lt;DATE(ML_ANO,5,1),IF(ISNUMBER($H126),$H126,$G126)&gt;=DATE(ML_ANO,4,1)),1,""),"")</f>
        <v/>
      </c>
      <c r="S126" s="68" t="str">
        <f>IF(ISNUMBER($G126),IF(AND($G126&lt;DATE(ML_ANO,6,1),IF(ISNUMBER($H126),$H126,$G126)&gt;=DATE(ML_ANO,5,1)),1,""),"")</f>
        <v/>
      </c>
      <c r="T126" s="68" t="str">
        <f>IF(ISNUMBER($G126),IF(AND($G126&lt;DATE(ML_ANO,7,1),IF(ISNUMBER($H126),$H126,$G126)&gt;=DATE(ML_ANO,6,1)),1,""),"")</f>
        <v/>
      </c>
      <c r="U126" s="68" t="str">
        <f>IF(ISNUMBER($G126),IF(AND($G126&lt;DATE(ML_ANO,8,1),IF(ISNUMBER($H126),$H126,$G126)&gt;=DATE(ML_ANO,7,1)),1,""),"")</f>
        <v/>
      </c>
      <c r="V126" s="68" t="str">
        <f>IF(ISNUMBER($G126),IF(AND($G126&lt;DATE(ML_ANO,9,1),IF(ISNUMBER($H126),$H126,$G126)&gt;=DATE(ML_ANO,8,1)),1,""),"")</f>
        <v/>
      </c>
      <c r="W126" s="68" t="str">
        <f>IF(ISNUMBER($G126),IF(AND($G126&lt;DATE(ML_ANO,10,1),IF(ISNUMBER($H126),$H126,$G126)&gt;=DATE(ML_ANO,9,1)),1,""),"")</f>
        <v/>
      </c>
      <c r="X126" s="68" t="str">
        <f>IF(ISNUMBER($G126),IF(AND($G126&lt;DATE(ML_ANO,11,1),IF(ISNUMBER($H126),$H126,$G126)&gt;=DATE(ML_ANO,10,1)),1,""),"")</f>
        <v/>
      </c>
      <c r="Y126" s="68" t="str">
        <f>IF(ISNUMBER($G126),IF(AND($G126&lt;DATE(ML_ANO,12,1),IF(ISNUMBER($H126),$H126,$G126)&gt;=DATE(ML_ANO,11,1)),1,""),"")</f>
        <v/>
      </c>
      <c r="Z126" s="68" t="str">
        <f>IF(ISNUMBER($G126),IF(AND($G126&lt;DATE(ML_ANO,13,1),IF(ISNUMBER($H126),$H126,$G126)&gt;=DATE(ML_ANO,12,1)),1,""),"")</f>
        <v/>
      </c>
    </row>
    <row r="127">
      <c r="A127" s="42" t="inlineStr">
        <is>
          <t>A-123</t>
        </is>
      </c>
      <c r="B127" s="43" t="str">
        <f>IF($E127="","",IF(COUNTIF('Plan Cultivos'!$D$5:$D$204,"?*")=1,INDEX('Plan Cultivos'!$A$5:$A$204,MATCH("?*",'Plan Cultivos'!$D$5:$D$204,0)),""))</f>
        <v/>
      </c>
      <c r="C127" s="41" t="str">
        <f>IF($E127="","",ML_N)</f>
        <v/>
      </c>
      <c r="D127" s="43" t="str">
        <f>IF($B127="","",IFERROR(VLOOKUP($B127,'Plan Cultivos'!$A$5:$D$204,4,FALSE)&amp;"",""))</f>
        <v/>
      </c>
      <c r="E127" s="45" t="n"/>
      <c r="F127" s="43" t="n"/>
      <c r="G127" s="52" t="n"/>
      <c r="H127" s="52" t="n"/>
      <c r="I127" s="53" t="str">
        <f>IF(AND(ISNUMBER($G127),ISNUMBER($H127)),$H127-$G127+1,"")</f>
        <v/>
      </c>
      <c r="J127" s="43" t="str">
        <f>IF($E127="","",ML_RESP)</f>
        <v/>
      </c>
      <c r="K127" s="45" t="str">
        <f>IF($E127="","",IFERROR(VLOOKUP($B127,'Plan Cultivos'!$A$5:$T$204,20,FALSE)&amp;"",ML_FICHA&amp;""))</f>
        <v/>
      </c>
      <c r="L127" s="45" t="n"/>
      <c r="M127" s="43" t="n"/>
      <c r="N127" s="56" t="n"/>
      <c r="O127" s="67" t="str">
        <f>IF(ISNUMBER($G127),IF(AND($G127&lt;DATE(ML_ANO,2,1),IF(ISNUMBER($H127),$H127,$G127)&gt;=DATE(ML_ANO,1,1)),1,""),"")</f>
        <v/>
      </c>
      <c r="P127" s="67" t="str">
        <f>IF(ISNUMBER($G127),IF(AND($G127&lt;DATE(ML_ANO,3,1),IF(ISNUMBER($H127),$H127,$G127)&gt;=DATE(ML_ANO,2,1)),1,""),"")</f>
        <v/>
      </c>
      <c r="Q127" s="67" t="str">
        <f>IF(ISNUMBER($G127),IF(AND($G127&lt;DATE(ML_ANO,4,1),IF(ISNUMBER($H127),$H127,$G127)&gt;=DATE(ML_ANO,3,1)),1,""),"")</f>
        <v/>
      </c>
      <c r="R127" s="67" t="str">
        <f>IF(ISNUMBER($G127),IF(AND($G127&lt;DATE(ML_ANO,5,1),IF(ISNUMBER($H127),$H127,$G127)&gt;=DATE(ML_ANO,4,1)),1,""),"")</f>
        <v/>
      </c>
      <c r="S127" s="67" t="str">
        <f>IF(ISNUMBER($G127),IF(AND($G127&lt;DATE(ML_ANO,6,1),IF(ISNUMBER($H127),$H127,$G127)&gt;=DATE(ML_ANO,5,1)),1,""),"")</f>
        <v/>
      </c>
      <c r="T127" s="67" t="str">
        <f>IF(ISNUMBER($G127),IF(AND($G127&lt;DATE(ML_ANO,7,1),IF(ISNUMBER($H127),$H127,$G127)&gt;=DATE(ML_ANO,6,1)),1,""),"")</f>
        <v/>
      </c>
      <c r="U127" s="67" t="str">
        <f>IF(ISNUMBER($G127),IF(AND($G127&lt;DATE(ML_ANO,8,1),IF(ISNUMBER($H127),$H127,$G127)&gt;=DATE(ML_ANO,7,1)),1,""),"")</f>
        <v/>
      </c>
      <c r="V127" s="67" t="str">
        <f>IF(ISNUMBER($G127),IF(AND($G127&lt;DATE(ML_ANO,9,1),IF(ISNUMBER($H127),$H127,$G127)&gt;=DATE(ML_ANO,8,1)),1,""),"")</f>
        <v/>
      </c>
      <c r="W127" s="67" t="str">
        <f>IF(ISNUMBER($G127),IF(AND($G127&lt;DATE(ML_ANO,10,1),IF(ISNUMBER($H127),$H127,$G127)&gt;=DATE(ML_ANO,9,1)),1,""),"")</f>
        <v/>
      </c>
      <c r="X127" s="67" t="str">
        <f>IF(ISNUMBER($G127),IF(AND($G127&lt;DATE(ML_ANO,11,1),IF(ISNUMBER($H127),$H127,$G127)&gt;=DATE(ML_ANO,10,1)),1,""),"")</f>
        <v/>
      </c>
      <c r="Y127" s="67" t="str">
        <f>IF(ISNUMBER($G127),IF(AND($G127&lt;DATE(ML_ANO,12,1),IF(ISNUMBER($H127),$H127,$G127)&gt;=DATE(ML_ANO,11,1)),1,""),"")</f>
        <v/>
      </c>
      <c r="Z127" s="67" t="str">
        <f>IF(ISNUMBER($G127),IF(AND($G127&lt;DATE(ML_ANO,13,1),IF(ISNUMBER($H127),$H127,$G127)&gt;=DATE(ML_ANO,12,1)),1,""),"")</f>
        <v/>
      </c>
    </row>
    <row r="128">
      <c r="A128" s="57" t="inlineStr">
        <is>
          <t>A-124</t>
        </is>
      </c>
      <c r="B128" s="48" t="str">
        <f>IF($E128="","",IF(COUNTIF('Plan Cultivos'!$D$5:$D$204,"?*")=1,INDEX('Plan Cultivos'!$A$5:$A$204,MATCH("?*",'Plan Cultivos'!$D$5:$D$204,0)),""))</f>
        <v/>
      </c>
      <c r="C128" s="58" t="str">
        <f>IF($E128="","",ML_N)</f>
        <v/>
      </c>
      <c r="D128" s="48" t="str">
        <f>IF($B128="","",IFERROR(VLOOKUP($B128,'Plan Cultivos'!$A$5:$D$204,4,FALSE)&amp;"",""))</f>
        <v/>
      </c>
      <c r="E128" s="47" t="n"/>
      <c r="F128" s="48" t="n"/>
      <c r="G128" s="59" t="n"/>
      <c r="H128" s="59" t="n"/>
      <c r="I128" s="60" t="str">
        <f>IF(AND(ISNUMBER($G128),ISNUMBER($H128)),$H128-$G128+1,"")</f>
        <v/>
      </c>
      <c r="J128" s="48" t="str">
        <f>IF($E128="","",ML_RESP)</f>
        <v/>
      </c>
      <c r="K128" s="47" t="str">
        <f>IF($E128="","",IFERROR(VLOOKUP($B128,'Plan Cultivos'!$A$5:$T$204,20,FALSE)&amp;"",ML_FICHA&amp;""))</f>
        <v/>
      </c>
      <c r="L128" s="47" t="n"/>
      <c r="M128" s="48" t="n"/>
      <c r="N128" s="63" t="n"/>
      <c r="O128" s="68" t="str">
        <f>IF(ISNUMBER($G128),IF(AND($G128&lt;DATE(ML_ANO,2,1),IF(ISNUMBER($H128),$H128,$G128)&gt;=DATE(ML_ANO,1,1)),1,""),"")</f>
        <v/>
      </c>
      <c r="P128" s="68" t="str">
        <f>IF(ISNUMBER($G128),IF(AND($G128&lt;DATE(ML_ANO,3,1),IF(ISNUMBER($H128),$H128,$G128)&gt;=DATE(ML_ANO,2,1)),1,""),"")</f>
        <v/>
      </c>
      <c r="Q128" s="68" t="str">
        <f>IF(ISNUMBER($G128),IF(AND($G128&lt;DATE(ML_ANO,4,1),IF(ISNUMBER($H128),$H128,$G128)&gt;=DATE(ML_ANO,3,1)),1,""),"")</f>
        <v/>
      </c>
      <c r="R128" s="68" t="str">
        <f>IF(ISNUMBER($G128),IF(AND($G128&lt;DATE(ML_ANO,5,1),IF(ISNUMBER($H128),$H128,$G128)&gt;=DATE(ML_ANO,4,1)),1,""),"")</f>
        <v/>
      </c>
      <c r="S128" s="68" t="str">
        <f>IF(ISNUMBER($G128),IF(AND($G128&lt;DATE(ML_ANO,6,1),IF(ISNUMBER($H128),$H128,$G128)&gt;=DATE(ML_ANO,5,1)),1,""),"")</f>
        <v/>
      </c>
      <c r="T128" s="68" t="str">
        <f>IF(ISNUMBER($G128),IF(AND($G128&lt;DATE(ML_ANO,7,1),IF(ISNUMBER($H128),$H128,$G128)&gt;=DATE(ML_ANO,6,1)),1,""),"")</f>
        <v/>
      </c>
      <c r="U128" s="68" t="str">
        <f>IF(ISNUMBER($G128),IF(AND($G128&lt;DATE(ML_ANO,8,1),IF(ISNUMBER($H128),$H128,$G128)&gt;=DATE(ML_ANO,7,1)),1,""),"")</f>
        <v/>
      </c>
      <c r="V128" s="68" t="str">
        <f>IF(ISNUMBER($G128),IF(AND($G128&lt;DATE(ML_ANO,9,1),IF(ISNUMBER($H128),$H128,$G128)&gt;=DATE(ML_ANO,8,1)),1,""),"")</f>
        <v/>
      </c>
      <c r="W128" s="68" t="str">
        <f>IF(ISNUMBER($G128),IF(AND($G128&lt;DATE(ML_ANO,10,1),IF(ISNUMBER($H128),$H128,$G128)&gt;=DATE(ML_ANO,9,1)),1,""),"")</f>
        <v/>
      </c>
      <c r="X128" s="68" t="str">
        <f>IF(ISNUMBER($G128),IF(AND($G128&lt;DATE(ML_ANO,11,1),IF(ISNUMBER($H128),$H128,$G128)&gt;=DATE(ML_ANO,10,1)),1,""),"")</f>
        <v/>
      </c>
      <c r="Y128" s="68" t="str">
        <f>IF(ISNUMBER($G128),IF(AND($G128&lt;DATE(ML_ANO,12,1),IF(ISNUMBER($H128),$H128,$G128)&gt;=DATE(ML_ANO,11,1)),1,""),"")</f>
        <v/>
      </c>
      <c r="Z128" s="68" t="str">
        <f>IF(ISNUMBER($G128),IF(AND($G128&lt;DATE(ML_ANO,13,1),IF(ISNUMBER($H128),$H128,$G128)&gt;=DATE(ML_ANO,12,1)),1,""),"")</f>
        <v/>
      </c>
    </row>
    <row r="129">
      <c r="A129" s="42" t="inlineStr">
        <is>
          <t>A-125</t>
        </is>
      </c>
      <c r="B129" s="43" t="str">
        <f>IF($E129="","",IF(COUNTIF('Plan Cultivos'!$D$5:$D$204,"?*")=1,INDEX('Plan Cultivos'!$A$5:$A$204,MATCH("?*",'Plan Cultivos'!$D$5:$D$204,0)),""))</f>
        <v/>
      </c>
      <c r="C129" s="41" t="str">
        <f>IF($E129="","",ML_N)</f>
        <v/>
      </c>
      <c r="D129" s="43" t="str">
        <f>IF($B129="","",IFERROR(VLOOKUP($B129,'Plan Cultivos'!$A$5:$D$204,4,FALSE)&amp;"",""))</f>
        <v/>
      </c>
      <c r="E129" s="45" t="n"/>
      <c r="F129" s="43" t="n"/>
      <c r="G129" s="52" t="n"/>
      <c r="H129" s="52" t="n"/>
      <c r="I129" s="53" t="str">
        <f>IF(AND(ISNUMBER($G129),ISNUMBER($H129)),$H129-$G129+1,"")</f>
        <v/>
      </c>
      <c r="J129" s="43" t="str">
        <f>IF($E129="","",ML_RESP)</f>
        <v/>
      </c>
      <c r="K129" s="45" t="str">
        <f>IF($E129="","",IFERROR(VLOOKUP($B129,'Plan Cultivos'!$A$5:$T$204,20,FALSE)&amp;"",ML_FICHA&amp;""))</f>
        <v/>
      </c>
      <c r="L129" s="45" t="n"/>
      <c r="M129" s="43" t="n"/>
      <c r="N129" s="56" t="n"/>
      <c r="O129" s="67" t="str">
        <f>IF(ISNUMBER($G129),IF(AND($G129&lt;DATE(ML_ANO,2,1),IF(ISNUMBER($H129),$H129,$G129)&gt;=DATE(ML_ANO,1,1)),1,""),"")</f>
        <v/>
      </c>
      <c r="P129" s="67" t="str">
        <f>IF(ISNUMBER($G129),IF(AND($G129&lt;DATE(ML_ANO,3,1),IF(ISNUMBER($H129),$H129,$G129)&gt;=DATE(ML_ANO,2,1)),1,""),"")</f>
        <v/>
      </c>
      <c r="Q129" s="67" t="str">
        <f>IF(ISNUMBER($G129),IF(AND($G129&lt;DATE(ML_ANO,4,1),IF(ISNUMBER($H129),$H129,$G129)&gt;=DATE(ML_ANO,3,1)),1,""),"")</f>
        <v/>
      </c>
      <c r="R129" s="67" t="str">
        <f>IF(ISNUMBER($G129),IF(AND($G129&lt;DATE(ML_ANO,5,1),IF(ISNUMBER($H129),$H129,$G129)&gt;=DATE(ML_ANO,4,1)),1,""),"")</f>
        <v/>
      </c>
      <c r="S129" s="67" t="str">
        <f>IF(ISNUMBER($G129),IF(AND($G129&lt;DATE(ML_ANO,6,1),IF(ISNUMBER($H129),$H129,$G129)&gt;=DATE(ML_ANO,5,1)),1,""),"")</f>
        <v/>
      </c>
      <c r="T129" s="67" t="str">
        <f>IF(ISNUMBER($G129),IF(AND($G129&lt;DATE(ML_ANO,7,1),IF(ISNUMBER($H129),$H129,$G129)&gt;=DATE(ML_ANO,6,1)),1,""),"")</f>
        <v/>
      </c>
      <c r="U129" s="67" t="str">
        <f>IF(ISNUMBER($G129),IF(AND($G129&lt;DATE(ML_ANO,8,1),IF(ISNUMBER($H129),$H129,$G129)&gt;=DATE(ML_ANO,7,1)),1,""),"")</f>
        <v/>
      </c>
      <c r="V129" s="67" t="str">
        <f>IF(ISNUMBER($G129),IF(AND($G129&lt;DATE(ML_ANO,9,1),IF(ISNUMBER($H129),$H129,$G129)&gt;=DATE(ML_ANO,8,1)),1,""),"")</f>
        <v/>
      </c>
      <c r="W129" s="67" t="str">
        <f>IF(ISNUMBER($G129),IF(AND($G129&lt;DATE(ML_ANO,10,1),IF(ISNUMBER($H129),$H129,$G129)&gt;=DATE(ML_ANO,9,1)),1,""),"")</f>
        <v/>
      </c>
      <c r="X129" s="67" t="str">
        <f>IF(ISNUMBER($G129),IF(AND($G129&lt;DATE(ML_ANO,11,1),IF(ISNUMBER($H129),$H129,$G129)&gt;=DATE(ML_ANO,10,1)),1,""),"")</f>
        <v/>
      </c>
      <c r="Y129" s="67" t="str">
        <f>IF(ISNUMBER($G129),IF(AND($G129&lt;DATE(ML_ANO,12,1),IF(ISNUMBER($H129),$H129,$G129)&gt;=DATE(ML_ANO,11,1)),1,""),"")</f>
        <v/>
      </c>
      <c r="Z129" s="67" t="str">
        <f>IF(ISNUMBER($G129),IF(AND($G129&lt;DATE(ML_ANO,13,1),IF(ISNUMBER($H129),$H129,$G129)&gt;=DATE(ML_ANO,12,1)),1,""),"")</f>
        <v/>
      </c>
    </row>
    <row r="130">
      <c r="A130" s="57" t="inlineStr">
        <is>
          <t>A-126</t>
        </is>
      </c>
      <c r="B130" s="48" t="str">
        <f>IF($E130="","",IF(COUNTIF('Plan Cultivos'!$D$5:$D$204,"?*")=1,INDEX('Plan Cultivos'!$A$5:$A$204,MATCH("?*",'Plan Cultivos'!$D$5:$D$204,0)),""))</f>
        <v/>
      </c>
      <c r="C130" s="58" t="str">
        <f>IF($E130="","",ML_N)</f>
        <v/>
      </c>
      <c r="D130" s="48" t="str">
        <f>IF($B130="","",IFERROR(VLOOKUP($B130,'Plan Cultivos'!$A$5:$D$204,4,FALSE)&amp;"",""))</f>
        <v/>
      </c>
      <c r="E130" s="47" t="n"/>
      <c r="F130" s="48" t="n"/>
      <c r="G130" s="59" t="n"/>
      <c r="H130" s="59" t="n"/>
      <c r="I130" s="60" t="str">
        <f>IF(AND(ISNUMBER($G130),ISNUMBER($H130)),$H130-$G130+1,"")</f>
        <v/>
      </c>
      <c r="J130" s="48" t="str">
        <f>IF($E130="","",ML_RESP)</f>
        <v/>
      </c>
      <c r="K130" s="47" t="str">
        <f>IF($E130="","",IFERROR(VLOOKUP($B130,'Plan Cultivos'!$A$5:$T$204,20,FALSE)&amp;"",ML_FICHA&amp;""))</f>
        <v/>
      </c>
      <c r="L130" s="47" t="n"/>
      <c r="M130" s="48" t="n"/>
      <c r="N130" s="63" t="n"/>
      <c r="O130" s="68" t="str">
        <f>IF(ISNUMBER($G130),IF(AND($G130&lt;DATE(ML_ANO,2,1),IF(ISNUMBER($H130),$H130,$G130)&gt;=DATE(ML_ANO,1,1)),1,""),"")</f>
        <v/>
      </c>
      <c r="P130" s="68" t="str">
        <f>IF(ISNUMBER($G130),IF(AND($G130&lt;DATE(ML_ANO,3,1),IF(ISNUMBER($H130),$H130,$G130)&gt;=DATE(ML_ANO,2,1)),1,""),"")</f>
        <v/>
      </c>
      <c r="Q130" s="68" t="str">
        <f>IF(ISNUMBER($G130),IF(AND($G130&lt;DATE(ML_ANO,4,1),IF(ISNUMBER($H130),$H130,$G130)&gt;=DATE(ML_ANO,3,1)),1,""),"")</f>
        <v/>
      </c>
      <c r="R130" s="68" t="str">
        <f>IF(ISNUMBER($G130),IF(AND($G130&lt;DATE(ML_ANO,5,1),IF(ISNUMBER($H130),$H130,$G130)&gt;=DATE(ML_ANO,4,1)),1,""),"")</f>
        <v/>
      </c>
      <c r="S130" s="68" t="str">
        <f>IF(ISNUMBER($G130),IF(AND($G130&lt;DATE(ML_ANO,6,1),IF(ISNUMBER($H130),$H130,$G130)&gt;=DATE(ML_ANO,5,1)),1,""),"")</f>
        <v/>
      </c>
      <c r="T130" s="68" t="str">
        <f>IF(ISNUMBER($G130),IF(AND($G130&lt;DATE(ML_ANO,7,1),IF(ISNUMBER($H130),$H130,$G130)&gt;=DATE(ML_ANO,6,1)),1,""),"")</f>
        <v/>
      </c>
      <c r="U130" s="68" t="str">
        <f>IF(ISNUMBER($G130),IF(AND($G130&lt;DATE(ML_ANO,8,1),IF(ISNUMBER($H130),$H130,$G130)&gt;=DATE(ML_ANO,7,1)),1,""),"")</f>
        <v/>
      </c>
      <c r="V130" s="68" t="str">
        <f>IF(ISNUMBER($G130),IF(AND($G130&lt;DATE(ML_ANO,9,1),IF(ISNUMBER($H130),$H130,$G130)&gt;=DATE(ML_ANO,8,1)),1,""),"")</f>
        <v/>
      </c>
      <c r="W130" s="68" t="str">
        <f>IF(ISNUMBER($G130),IF(AND($G130&lt;DATE(ML_ANO,10,1),IF(ISNUMBER($H130),$H130,$G130)&gt;=DATE(ML_ANO,9,1)),1,""),"")</f>
        <v/>
      </c>
      <c r="X130" s="68" t="str">
        <f>IF(ISNUMBER($G130),IF(AND($G130&lt;DATE(ML_ANO,11,1),IF(ISNUMBER($H130),$H130,$G130)&gt;=DATE(ML_ANO,10,1)),1,""),"")</f>
        <v/>
      </c>
      <c r="Y130" s="68" t="str">
        <f>IF(ISNUMBER($G130),IF(AND($G130&lt;DATE(ML_ANO,12,1),IF(ISNUMBER($H130),$H130,$G130)&gt;=DATE(ML_ANO,11,1)),1,""),"")</f>
        <v/>
      </c>
      <c r="Z130" s="68" t="str">
        <f>IF(ISNUMBER($G130),IF(AND($G130&lt;DATE(ML_ANO,13,1),IF(ISNUMBER($H130),$H130,$G130)&gt;=DATE(ML_ANO,12,1)),1,""),"")</f>
        <v/>
      </c>
    </row>
    <row r="131">
      <c r="A131" s="42" t="inlineStr">
        <is>
          <t>A-127</t>
        </is>
      </c>
      <c r="B131" s="43" t="str">
        <f>IF($E131="","",IF(COUNTIF('Plan Cultivos'!$D$5:$D$204,"?*")=1,INDEX('Plan Cultivos'!$A$5:$A$204,MATCH("?*",'Plan Cultivos'!$D$5:$D$204,0)),""))</f>
        <v/>
      </c>
      <c r="C131" s="41" t="str">
        <f>IF($E131="","",ML_N)</f>
        <v/>
      </c>
      <c r="D131" s="43" t="str">
        <f>IF($B131="","",IFERROR(VLOOKUP($B131,'Plan Cultivos'!$A$5:$D$204,4,FALSE)&amp;"",""))</f>
        <v/>
      </c>
      <c r="E131" s="45" t="n"/>
      <c r="F131" s="43" t="n"/>
      <c r="G131" s="52" t="n"/>
      <c r="H131" s="52" t="n"/>
      <c r="I131" s="53" t="str">
        <f>IF(AND(ISNUMBER($G131),ISNUMBER($H131)),$H131-$G131+1,"")</f>
        <v/>
      </c>
      <c r="J131" s="43" t="str">
        <f>IF($E131="","",ML_RESP)</f>
        <v/>
      </c>
      <c r="K131" s="45" t="str">
        <f>IF($E131="","",IFERROR(VLOOKUP($B131,'Plan Cultivos'!$A$5:$T$204,20,FALSE)&amp;"",ML_FICHA&amp;""))</f>
        <v/>
      </c>
      <c r="L131" s="45" t="n"/>
      <c r="M131" s="43" t="n"/>
      <c r="N131" s="56" t="n"/>
      <c r="O131" s="67" t="str">
        <f>IF(ISNUMBER($G131),IF(AND($G131&lt;DATE(ML_ANO,2,1),IF(ISNUMBER($H131),$H131,$G131)&gt;=DATE(ML_ANO,1,1)),1,""),"")</f>
        <v/>
      </c>
      <c r="P131" s="67" t="str">
        <f>IF(ISNUMBER($G131),IF(AND($G131&lt;DATE(ML_ANO,3,1),IF(ISNUMBER($H131),$H131,$G131)&gt;=DATE(ML_ANO,2,1)),1,""),"")</f>
        <v/>
      </c>
      <c r="Q131" s="67" t="str">
        <f>IF(ISNUMBER($G131),IF(AND($G131&lt;DATE(ML_ANO,4,1),IF(ISNUMBER($H131),$H131,$G131)&gt;=DATE(ML_ANO,3,1)),1,""),"")</f>
        <v/>
      </c>
      <c r="R131" s="67" t="str">
        <f>IF(ISNUMBER($G131),IF(AND($G131&lt;DATE(ML_ANO,5,1),IF(ISNUMBER($H131),$H131,$G131)&gt;=DATE(ML_ANO,4,1)),1,""),"")</f>
        <v/>
      </c>
      <c r="S131" s="67" t="str">
        <f>IF(ISNUMBER($G131),IF(AND($G131&lt;DATE(ML_ANO,6,1),IF(ISNUMBER($H131),$H131,$G131)&gt;=DATE(ML_ANO,5,1)),1,""),"")</f>
        <v/>
      </c>
      <c r="T131" s="67" t="str">
        <f>IF(ISNUMBER($G131),IF(AND($G131&lt;DATE(ML_ANO,7,1),IF(ISNUMBER($H131),$H131,$G131)&gt;=DATE(ML_ANO,6,1)),1,""),"")</f>
        <v/>
      </c>
      <c r="U131" s="67" t="str">
        <f>IF(ISNUMBER($G131),IF(AND($G131&lt;DATE(ML_ANO,8,1),IF(ISNUMBER($H131),$H131,$G131)&gt;=DATE(ML_ANO,7,1)),1,""),"")</f>
        <v/>
      </c>
      <c r="V131" s="67" t="str">
        <f>IF(ISNUMBER($G131),IF(AND($G131&lt;DATE(ML_ANO,9,1),IF(ISNUMBER($H131),$H131,$G131)&gt;=DATE(ML_ANO,8,1)),1,""),"")</f>
        <v/>
      </c>
      <c r="W131" s="67" t="str">
        <f>IF(ISNUMBER($G131),IF(AND($G131&lt;DATE(ML_ANO,10,1),IF(ISNUMBER($H131),$H131,$G131)&gt;=DATE(ML_ANO,9,1)),1,""),"")</f>
        <v/>
      </c>
      <c r="X131" s="67" t="str">
        <f>IF(ISNUMBER($G131),IF(AND($G131&lt;DATE(ML_ANO,11,1),IF(ISNUMBER($H131),$H131,$G131)&gt;=DATE(ML_ANO,10,1)),1,""),"")</f>
        <v/>
      </c>
      <c r="Y131" s="67" t="str">
        <f>IF(ISNUMBER($G131),IF(AND($G131&lt;DATE(ML_ANO,12,1),IF(ISNUMBER($H131),$H131,$G131)&gt;=DATE(ML_ANO,11,1)),1,""),"")</f>
        <v/>
      </c>
      <c r="Z131" s="67" t="str">
        <f>IF(ISNUMBER($G131),IF(AND($G131&lt;DATE(ML_ANO,13,1),IF(ISNUMBER($H131),$H131,$G131)&gt;=DATE(ML_ANO,12,1)),1,""),"")</f>
        <v/>
      </c>
    </row>
    <row r="132">
      <c r="A132" s="57" t="inlineStr">
        <is>
          <t>A-128</t>
        </is>
      </c>
      <c r="B132" s="48" t="str">
        <f>IF($E132="","",IF(COUNTIF('Plan Cultivos'!$D$5:$D$204,"?*")=1,INDEX('Plan Cultivos'!$A$5:$A$204,MATCH("?*",'Plan Cultivos'!$D$5:$D$204,0)),""))</f>
        <v/>
      </c>
      <c r="C132" s="58" t="str">
        <f>IF($E132="","",ML_N)</f>
        <v/>
      </c>
      <c r="D132" s="48" t="str">
        <f>IF($B132="","",IFERROR(VLOOKUP($B132,'Plan Cultivos'!$A$5:$D$204,4,FALSE)&amp;"",""))</f>
        <v/>
      </c>
      <c r="E132" s="47" t="n"/>
      <c r="F132" s="48" t="n"/>
      <c r="G132" s="59" t="n"/>
      <c r="H132" s="59" t="n"/>
      <c r="I132" s="60" t="str">
        <f>IF(AND(ISNUMBER($G132),ISNUMBER($H132)),$H132-$G132+1,"")</f>
        <v/>
      </c>
      <c r="J132" s="48" t="str">
        <f>IF($E132="","",ML_RESP)</f>
        <v/>
      </c>
      <c r="K132" s="47" t="str">
        <f>IF($E132="","",IFERROR(VLOOKUP($B132,'Plan Cultivos'!$A$5:$T$204,20,FALSE)&amp;"",ML_FICHA&amp;""))</f>
        <v/>
      </c>
      <c r="L132" s="47" t="n"/>
      <c r="M132" s="48" t="n"/>
      <c r="N132" s="63" t="n"/>
      <c r="O132" s="68" t="str">
        <f>IF(ISNUMBER($G132),IF(AND($G132&lt;DATE(ML_ANO,2,1),IF(ISNUMBER($H132),$H132,$G132)&gt;=DATE(ML_ANO,1,1)),1,""),"")</f>
        <v/>
      </c>
      <c r="P132" s="68" t="str">
        <f>IF(ISNUMBER($G132),IF(AND($G132&lt;DATE(ML_ANO,3,1),IF(ISNUMBER($H132),$H132,$G132)&gt;=DATE(ML_ANO,2,1)),1,""),"")</f>
        <v/>
      </c>
      <c r="Q132" s="68" t="str">
        <f>IF(ISNUMBER($G132),IF(AND($G132&lt;DATE(ML_ANO,4,1),IF(ISNUMBER($H132),$H132,$G132)&gt;=DATE(ML_ANO,3,1)),1,""),"")</f>
        <v/>
      </c>
      <c r="R132" s="68" t="str">
        <f>IF(ISNUMBER($G132),IF(AND($G132&lt;DATE(ML_ANO,5,1),IF(ISNUMBER($H132),$H132,$G132)&gt;=DATE(ML_ANO,4,1)),1,""),"")</f>
        <v/>
      </c>
      <c r="S132" s="68" t="str">
        <f>IF(ISNUMBER($G132),IF(AND($G132&lt;DATE(ML_ANO,6,1),IF(ISNUMBER($H132),$H132,$G132)&gt;=DATE(ML_ANO,5,1)),1,""),"")</f>
        <v/>
      </c>
      <c r="T132" s="68" t="str">
        <f>IF(ISNUMBER($G132),IF(AND($G132&lt;DATE(ML_ANO,7,1),IF(ISNUMBER($H132),$H132,$G132)&gt;=DATE(ML_ANO,6,1)),1,""),"")</f>
        <v/>
      </c>
      <c r="U132" s="68" t="str">
        <f>IF(ISNUMBER($G132),IF(AND($G132&lt;DATE(ML_ANO,8,1),IF(ISNUMBER($H132),$H132,$G132)&gt;=DATE(ML_ANO,7,1)),1,""),"")</f>
        <v/>
      </c>
      <c r="V132" s="68" t="str">
        <f>IF(ISNUMBER($G132),IF(AND($G132&lt;DATE(ML_ANO,9,1),IF(ISNUMBER($H132),$H132,$G132)&gt;=DATE(ML_ANO,8,1)),1,""),"")</f>
        <v/>
      </c>
      <c r="W132" s="68" t="str">
        <f>IF(ISNUMBER($G132),IF(AND($G132&lt;DATE(ML_ANO,10,1),IF(ISNUMBER($H132),$H132,$G132)&gt;=DATE(ML_ANO,9,1)),1,""),"")</f>
        <v/>
      </c>
      <c r="X132" s="68" t="str">
        <f>IF(ISNUMBER($G132),IF(AND($G132&lt;DATE(ML_ANO,11,1),IF(ISNUMBER($H132),$H132,$G132)&gt;=DATE(ML_ANO,10,1)),1,""),"")</f>
        <v/>
      </c>
      <c r="Y132" s="68" t="str">
        <f>IF(ISNUMBER($G132),IF(AND($G132&lt;DATE(ML_ANO,12,1),IF(ISNUMBER($H132),$H132,$G132)&gt;=DATE(ML_ANO,11,1)),1,""),"")</f>
        <v/>
      </c>
      <c r="Z132" s="68" t="str">
        <f>IF(ISNUMBER($G132),IF(AND($G132&lt;DATE(ML_ANO,13,1),IF(ISNUMBER($H132),$H132,$G132)&gt;=DATE(ML_ANO,12,1)),1,""),"")</f>
        <v/>
      </c>
    </row>
    <row r="133">
      <c r="A133" s="42" t="inlineStr">
        <is>
          <t>A-129</t>
        </is>
      </c>
      <c r="B133" s="43" t="str">
        <f>IF($E133="","",IF(COUNTIF('Plan Cultivos'!$D$5:$D$204,"?*")=1,INDEX('Plan Cultivos'!$A$5:$A$204,MATCH("?*",'Plan Cultivos'!$D$5:$D$204,0)),""))</f>
        <v/>
      </c>
      <c r="C133" s="41" t="str">
        <f>IF($E133="","",ML_N)</f>
        <v/>
      </c>
      <c r="D133" s="43" t="str">
        <f>IF($B133="","",IFERROR(VLOOKUP($B133,'Plan Cultivos'!$A$5:$D$204,4,FALSE)&amp;"",""))</f>
        <v/>
      </c>
      <c r="E133" s="45" t="n"/>
      <c r="F133" s="43" t="n"/>
      <c r="G133" s="52" t="n"/>
      <c r="H133" s="52" t="n"/>
      <c r="I133" s="53" t="str">
        <f>IF(AND(ISNUMBER($G133),ISNUMBER($H133)),$H133-$G133+1,"")</f>
        <v/>
      </c>
      <c r="J133" s="43" t="str">
        <f>IF($E133="","",ML_RESP)</f>
        <v/>
      </c>
      <c r="K133" s="45" t="str">
        <f>IF($E133="","",IFERROR(VLOOKUP($B133,'Plan Cultivos'!$A$5:$T$204,20,FALSE)&amp;"",ML_FICHA&amp;""))</f>
        <v/>
      </c>
      <c r="L133" s="45" t="n"/>
      <c r="M133" s="43" t="n"/>
      <c r="N133" s="56" t="n"/>
      <c r="O133" s="67" t="str">
        <f>IF(ISNUMBER($G133),IF(AND($G133&lt;DATE(ML_ANO,2,1),IF(ISNUMBER($H133),$H133,$G133)&gt;=DATE(ML_ANO,1,1)),1,""),"")</f>
        <v/>
      </c>
      <c r="P133" s="67" t="str">
        <f>IF(ISNUMBER($G133),IF(AND($G133&lt;DATE(ML_ANO,3,1),IF(ISNUMBER($H133),$H133,$G133)&gt;=DATE(ML_ANO,2,1)),1,""),"")</f>
        <v/>
      </c>
      <c r="Q133" s="67" t="str">
        <f>IF(ISNUMBER($G133),IF(AND($G133&lt;DATE(ML_ANO,4,1),IF(ISNUMBER($H133),$H133,$G133)&gt;=DATE(ML_ANO,3,1)),1,""),"")</f>
        <v/>
      </c>
      <c r="R133" s="67" t="str">
        <f>IF(ISNUMBER($G133),IF(AND($G133&lt;DATE(ML_ANO,5,1),IF(ISNUMBER($H133),$H133,$G133)&gt;=DATE(ML_ANO,4,1)),1,""),"")</f>
        <v/>
      </c>
      <c r="S133" s="67" t="str">
        <f>IF(ISNUMBER($G133),IF(AND($G133&lt;DATE(ML_ANO,6,1),IF(ISNUMBER($H133),$H133,$G133)&gt;=DATE(ML_ANO,5,1)),1,""),"")</f>
        <v/>
      </c>
      <c r="T133" s="67" t="str">
        <f>IF(ISNUMBER($G133),IF(AND($G133&lt;DATE(ML_ANO,7,1),IF(ISNUMBER($H133),$H133,$G133)&gt;=DATE(ML_ANO,6,1)),1,""),"")</f>
        <v/>
      </c>
      <c r="U133" s="67" t="str">
        <f>IF(ISNUMBER($G133),IF(AND($G133&lt;DATE(ML_ANO,8,1),IF(ISNUMBER($H133),$H133,$G133)&gt;=DATE(ML_ANO,7,1)),1,""),"")</f>
        <v/>
      </c>
      <c r="V133" s="67" t="str">
        <f>IF(ISNUMBER($G133),IF(AND($G133&lt;DATE(ML_ANO,9,1),IF(ISNUMBER($H133),$H133,$G133)&gt;=DATE(ML_ANO,8,1)),1,""),"")</f>
        <v/>
      </c>
      <c r="W133" s="67" t="str">
        <f>IF(ISNUMBER($G133),IF(AND($G133&lt;DATE(ML_ANO,10,1),IF(ISNUMBER($H133),$H133,$G133)&gt;=DATE(ML_ANO,9,1)),1,""),"")</f>
        <v/>
      </c>
      <c r="X133" s="67" t="str">
        <f>IF(ISNUMBER($G133),IF(AND($G133&lt;DATE(ML_ANO,11,1),IF(ISNUMBER($H133),$H133,$G133)&gt;=DATE(ML_ANO,10,1)),1,""),"")</f>
        <v/>
      </c>
      <c r="Y133" s="67" t="str">
        <f>IF(ISNUMBER($G133),IF(AND($G133&lt;DATE(ML_ANO,12,1),IF(ISNUMBER($H133),$H133,$G133)&gt;=DATE(ML_ANO,11,1)),1,""),"")</f>
        <v/>
      </c>
      <c r="Z133" s="67" t="str">
        <f>IF(ISNUMBER($G133),IF(AND($G133&lt;DATE(ML_ANO,13,1),IF(ISNUMBER($H133),$H133,$G133)&gt;=DATE(ML_ANO,12,1)),1,""),"")</f>
        <v/>
      </c>
    </row>
    <row r="134">
      <c r="A134" s="57" t="inlineStr">
        <is>
          <t>A-130</t>
        </is>
      </c>
      <c r="B134" s="48" t="str">
        <f>IF($E134="","",IF(COUNTIF('Plan Cultivos'!$D$5:$D$204,"?*")=1,INDEX('Plan Cultivos'!$A$5:$A$204,MATCH("?*",'Plan Cultivos'!$D$5:$D$204,0)),""))</f>
        <v/>
      </c>
      <c r="C134" s="58" t="str">
        <f>IF($E134="","",ML_N)</f>
        <v/>
      </c>
      <c r="D134" s="48" t="str">
        <f>IF($B134="","",IFERROR(VLOOKUP($B134,'Plan Cultivos'!$A$5:$D$204,4,FALSE)&amp;"",""))</f>
        <v/>
      </c>
      <c r="E134" s="47" t="n"/>
      <c r="F134" s="48" t="n"/>
      <c r="G134" s="59" t="n"/>
      <c r="H134" s="59" t="n"/>
      <c r="I134" s="60" t="str">
        <f>IF(AND(ISNUMBER($G134),ISNUMBER($H134)),$H134-$G134+1,"")</f>
        <v/>
      </c>
      <c r="J134" s="48" t="str">
        <f>IF($E134="","",ML_RESP)</f>
        <v/>
      </c>
      <c r="K134" s="47" t="str">
        <f>IF($E134="","",IFERROR(VLOOKUP($B134,'Plan Cultivos'!$A$5:$T$204,20,FALSE)&amp;"",ML_FICHA&amp;""))</f>
        <v/>
      </c>
      <c r="L134" s="47" t="n"/>
      <c r="M134" s="48" t="n"/>
      <c r="N134" s="63" t="n"/>
      <c r="O134" s="68" t="str">
        <f>IF(ISNUMBER($G134),IF(AND($G134&lt;DATE(ML_ANO,2,1),IF(ISNUMBER($H134),$H134,$G134)&gt;=DATE(ML_ANO,1,1)),1,""),"")</f>
        <v/>
      </c>
      <c r="P134" s="68" t="str">
        <f>IF(ISNUMBER($G134),IF(AND($G134&lt;DATE(ML_ANO,3,1),IF(ISNUMBER($H134),$H134,$G134)&gt;=DATE(ML_ANO,2,1)),1,""),"")</f>
        <v/>
      </c>
      <c r="Q134" s="68" t="str">
        <f>IF(ISNUMBER($G134),IF(AND($G134&lt;DATE(ML_ANO,4,1),IF(ISNUMBER($H134),$H134,$G134)&gt;=DATE(ML_ANO,3,1)),1,""),"")</f>
        <v/>
      </c>
      <c r="R134" s="68" t="str">
        <f>IF(ISNUMBER($G134),IF(AND($G134&lt;DATE(ML_ANO,5,1),IF(ISNUMBER($H134),$H134,$G134)&gt;=DATE(ML_ANO,4,1)),1,""),"")</f>
        <v/>
      </c>
      <c r="S134" s="68" t="str">
        <f>IF(ISNUMBER($G134),IF(AND($G134&lt;DATE(ML_ANO,6,1),IF(ISNUMBER($H134),$H134,$G134)&gt;=DATE(ML_ANO,5,1)),1,""),"")</f>
        <v/>
      </c>
      <c r="T134" s="68" t="str">
        <f>IF(ISNUMBER($G134),IF(AND($G134&lt;DATE(ML_ANO,7,1),IF(ISNUMBER($H134),$H134,$G134)&gt;=DATE(ML_ANO,6,1)),1,""),"")</f>
        <v/>
      </c>
      <c r="U134" s="68" t="str">
        <f>IF(ISNUMBER($G134),IF(AND($G134&lt;DATE(ML_ANO,8,1),IF(ISNUMBER($H134),$H134,$G134)&gt;=DATE(ML_ANO,7,1)),1,""),"")</f>
        <v/>
      </c>
      <c r="V134" s="68" t="str">
        <f>IF(ISNUMBER($G134),IF(AND($G134&lt;DATE(ML_ANO,9,1),IF(ISNUMBER($H134),$H134,$G134)&gt;=DATE(ML_ANO,8,1)),1,""),"")</f>
        <v/>
      </c>
      <c r="W134" s="68" t="str">
        <f>IF(ISNUMBER($G134),IF(AND($G134&lt;DATE(ML_ANO,10,1),IF(ISNUMBER($H134),$H134,$G134)&gt;=DATE(ML_ANO,9,1)),1,""),"")</f>
        <v/>
      </c>
      <c r="X134" s="68" t="str">
        <f>IF(ISNUMBER($G134),IF(AND($G134&lt;DATE(ML_ANO,11,1),IF(ISNUMBER($H134),$H134,$G134)&gt;=DATE(ML_ANO,10,1)),1,""),"")</f>
        <v/>
      </c>
      <c r="Y134" s="68" t="str">
        <f>IF(ISNUMBER($G134),IF(AND($G134&lt;DATE(ML_ANO,12,1),IF(ISNUMBER($H134),$H134,$G134)&gt;=DATE(ML_ANO,11,1)),1,""),"")</f>
        <v/>
      </c>
      <c r="Z134" s="68" t="str">
        <f>IF(ISNUMBER($G134),IF(AND($G134&lt;DATE(ML_ANO,13,1),IF(ISNUMBER($H134),$H134,$G134)&gt;=DATE(ML_ANO,12,1)),1,""),"")</f>
        <v/>
      </c>
    </row>
    <row r="135">
      <c r="A135" s="42" t="inlineStr">
        <is>
          <t>A-131</t>
        </is>
      </c>
      <c r="B135" s="43" t="str">
        <f>IF($E135="","",IF(COUNTIF('Plan Cultivos'!$D$5:$D$204,"?*")=1,INDEX('Plan Cultivos'!$A$5:$A$204,MATCH("?*",'Plan Cultivos'!$D$5:$D$204,0)),""))</f>
        <v/>
      </c>
      <c r="C135" s="41" t="str">
        <f>IF($E135="","",ML_N)</f>
        <v/>
      </c>
      <c r="D135" s="43" t="str">
        <f>IF($B135="","",IFERROR(VLOOKUP($B135,'Plan Cultivos'!$A$5:$D$204,4,FALSE)&amp;"",""))</f>
        <v/>
      </c>
      <c r="E135" s="45" t="n"/>
      <c r="F135" s="43" t="n"/>
      <c r="G135" s="52" t="n"/>
      <c r="H135" s="52" t="n"/>
      <c r="I135" s="53" t="str">
        <f>IF(AND(ISNUMBER($G135),ISNUMBER($H135)),$H135-$G135+1,"")</f>
        <v/>
      </c>
      <c r="J135" s="43" t="str">
        <f>IF($E135="","",ML_RESP)</f>
        <v/>
      </c>
      <c r="K135" s="45" t="str">
        <f>IF($E135="","",IFERROR(VLOOKUP($B135,'Plan Cultivos'!$A$5:$T$204,20,FALSE)&amp;"",ML_FICHA&amp;""))</f>
        <v/>
      </c>
      <c r="L135" s="45" t="n"/>
      <c r="M135" s="43" t="n"/>
      <c r="N135" s="56" t="n"/>
      <c r="O135" s="67" t="str">
        <f>IF(ISNUMBER($G135),IF(AND($G135&lt;DATE(ML_ANO,2,1),IF(ISNUMBER($H135),$H135,$G135)&gt;=DATE(ML_ANO,1,1)),1,""),"")</f>
        <v/>
      </c>
      <c r="P135" s="67" t="str">
        <f>IF(ISNUMBER($G135),IF(AND($G135&lt;DATE(ML_ANO,3,1),IF(ISNUMBER($H135),$H135,$G135)&gt;=DATE(ML_ANO,2,1)),1,""),"")</f>
        <v/>
      </c>
      <c r="Q135" s="67" t="str">
        <f>IF(ISNUMBER($G135),IF(AND($G135&lt;DATE(ML_ANO,4,1),IF(ISNUMBER($H135),$H135,$G135)&gt;=DATE(ML_ANO,3,1)),1,""),"")</f>
        <v/>
      </c>
      <c r="R135" s="67" t="str">
        <f>IF(ISNUMBER($G135),IF(AND($G135&lt;DATE(ML_ANO,5,1),IF(ISNUMBER($H135),$H135,$G135)&gt;=DATE(ML_ANO,4,1)),1,""),"")</f>
        <v/>
      </c>
      <c r="S135" s="67" t="str">
        <f>IF(ISNUMBER($G135),IF(AND($G135&lt;DATE(ML_ANO,6,1),IF(ISNUMBER($H135),$H135,$G135)&gt;=DATE(ML_ANO,5,1)),1,""),"")</f>
        <v/>
      </c>
      <c r="T135" s="67" t="str">
        <f>IF(ISNUMBER($G135),IF(AND($G135&lt;DATE(ML_ANO,7,1),IF(ISNUMBER($H135),$H135,$G135)&gt;=DATE(ML_ANO,6,1)),1,""),"")</f>
        <v/>
      </c>
      <c r="U135" s="67" t="str">
        <f>IF(ISNUMBER($G135),IF(AND($G135&lt;DATE(ML_ANO,8,1),IF(ISNUMBER($H135),$H135,$G135)&gt;=DATE(ML_ANO,7,1)),1,""),"")</f>
        <v/>
      </c>
      <c r="V135" s="67" t="str">
        <f>IF(ISNUMBER($G135),IF(AND($G135&lt;DATE(ML_ANO,9,1),IF(ISNUMBER($H135),$H135,$G135)&gt;=DATE(ML_ANO,8,1)),1,""),"")</f>
        <v/>
      </c>
      <c r="W135" s="67" t="str">
        <f>IF(ISNUMBER($G135),IF(AND($G135&lt;DATE(ML_ANO,10,1),IF(ISNUMBER($H135),$H135,$G135)&gt;=DATE(ML_ANO,9,1)),1,""),"")</f>
        <v/>
      </c>
      <c r="X135" s="67" t="str">
        <f>IF(ISNUMBER($G135),IF(AND($G135&lt;DATE(ML_ANO,11,1),IF(ISNUMBER($H135),$H135,$G135)&gt;=DATE(ML_ANO,10,1)),1,""),"")</f>
        <v/>
      </c>
      <c r="Y135" s="67" t="str">
        <f>IF(ISNUMBER($G135),IF(AND($G135&lt;DATE(ML_ANO,12,1),IF(ISNUMBER($H135),$H135,$G135)&gt;=DATE(ML_ANO,11,1)),1,""),"")</f>
        <v/>
      </c>
      <c r="Z135" s="67" t="str">
        <f>IF(ISNUMBER($G135),IF(AND($G135&lt;DATE(ML_ANO,13,1),IF(ISNUMBER($H135),$H135,$G135)&gt;=DATE(ML_ANO,12,1)),1,""),"")</f>
        <v/>
      </c>
    </row>
    <row r="136">
      <c r="A136" s="57" t="inlineStr">
        <is>
          <t>A-132</t>
        </is>
      </c>
      <c r="B136" s="48" t="str">
        <f>IF($E136="","",IF(COUNTIF('Plan Cultivos'!$D$5:$D$204,"?*")=1,INDEX('Plan Cultivos'!$A$5:$A$204,MATCH("?*",'Plan Cultivos'!$D$5:$D$204,0)),""))</f>
        <v/>
      </c>
      <c r="C136" s="58" t="str">
        <f>IF($E136="","",ML_N)</f>
        <v/>
      </c>
      <c r="D136" s="48" t="str">
        <f>IF($B136="","",IFERROR(VLOOKUP($B136,'Plan Cultivos'!$A$5:$D$204,4,FALSE)&amp;"",""))</f>
        <v/>
      </c>
      <c r="E136" s="47" t="n"/>
      <c r="F136" s="48" t="n"/>
      <c r="G136" s="59" t="n"/>
      <c r="H136" s="59" t="n"/>
      <c r="I136" s="60" t="str">
        <f>IF(AND(ISNUMBER($G136),ISNUMBER($H136)),$H136-$G136+1,"")</f>
        <v/>
      </c>
      <c r="J136" s="48" t="str">
        <f>IF($E136="","",ML_RESP)</f>
        <v/>
      </c>
      <c r="K136" s="47" t="str">
        <f>IF($E136="","",IFERROR(VLOOKUP($B136,'Plan Cultivos'!$A$5:$T$204,20,FALSE)&amp;"",ML_FICHA&amp;""))</f>
        <v/>
      </c>
      <c r="L136" s="47" t="n"/>
      <c r="M136" s="48" t="n"/>
      <c r="N136" s="63" t="n"/>
      <c r="O136" s="68" t="str">
        <f>IF(ISNUMBER($G136),IF(AND($G136&lt;DATE(ML_ANO,2,1),IF(ISNUMBER($H136),$H136,$G136)&gt;=DATE(ML_ANO,1,1)),1,""),"")</f>
        <v/>
      </c>
      <c r="P136" s="68" t="str">
        <f>IF(ISNUMBER($G136),IF(AND($G136&lt;DATE(ML_ANO,3,1),IF(ISNUMBER($H136),$H136,$G136)&gt;=DATE(ML_ANO,2,1)),1,""),"")</f>
        <v/>
      </c>
      <c r="Q136" s="68" t="str">
        <f>IF(ISNUMBER($G136),IF(AND($G136&lt;DATE(ML_ANO,4,1),IF(ISNUMBER($H136),$H136,$G136)&gt;=DATE(ML_ANO,3,1)),1,""),"")</f>
        <v/>
      </c>
      <c r="R136" s="68" t="str">
        <f>IF(ISNUMBER($G136),IF(AND($G136&lt;DATE(ML_ANO,5,1),IF(ISNUMBER($H136),$H136,$G136)&gt;=DATE(ML_ANO,4,1)),1,""),"")</f>
        <v/>
      </c>
      <c r="S136" s="68" t="str">
        <f>IF(ISNUMBER($G136),IF(AND($G136&lt;DATE(ML_ANO,6,1),IF(ISNUMBER($H136),$H136,$G136)&gt;=DATE(ML_ANO,5,1)),1,""),"")</f>
        <v/>
      </c>
      <c r="T136" s="68" t="str">
        <f>IF(ISNUMBER($G136),IF(AND($G136&lt;DATE(ML_ANO,7,1),IF(ISNUMBER($H136),$H136,$G136)&gt;=DATE(ML_ANO,6,1)),1,""),"")</f>
        <v/>
      </c>
      <c r="U136" s="68" t="str">
        <f>IF(ISNUMBER($G136),IF(AND($G136&lt;DATE(ML_ANO,8,1),IF(ISNUMBER($H136),$H136,$G136)&gt;=DATE(ML_ANO,7,1)),1,""),"")</f>
        <v/>
      </c>
      <c r="V136" s="68" t="str">
        <f>IF(ISNUMBER($G136),IF(AND($G136&lt;DATE(ML_ANO,9,1),IF(ISNUMBER($H136),$H136,$G136)&gt;=DATE(ML_ANO,8,1)),1,""),"")</f>
        <v/>
      </c>
      <c r="W136" s="68" t="str">
        <f>IF(ISNUMBER($G136),IF(AND($G136&lt;DATE(ML_ANO,10,1),IF(ISNUMBER($H136),$H136,$G136)&gt;=DATE(ML_ANO,9,1)),1,""),"")</f>
        <v/>
      </c>
      <c r="X136" s="68" t="str">
        <f>IF(ISNUMBER($G136),IF(AND($G136&lt;DATE(ML_ANO,11,1),IF(ISNUMBER($H136),$H136,$G136)&gt;=DATE(ML_ANO,10,1)),1,""),"")</f>
        <v/>
      </c>
      <c r="Y136" s="68" t="str">
        <f>IF(ISNUMBER($G136),IF(AND($G136&lt;DATE(ML_ANO,12,1),IF(ISNUMBER($H136),$H136,$G136)&gt;=DATE(ML_ANO,11,1)),1,""),"")</f>
        <v/>
      </c>
      <c r="Z136" s="68" t="str">
        <f>IF(ISNUMBER($G136),IF(AND($G136&lt;DATE(ML_ANO,13,1),IF(ISNUMBER($H136),$H136,$G136)&gt;=DATE(ML_ANO,12,1)),1,""),"")</f>
        <v/>
      </c>
    </row>
    <row r="137">
      <c r="A137" s="42" t="inlineStr">
        <is>
          <t>A-133</t>
        </is>
      </c>
      <c r="B137" s="43" t="str">
        <f>IF($E137="","",IF(COUNTIF('Plan Cultivos'!$D$5:$D$204,"?*")=1,INDEX('Plan Cultivos'!$A$5:$A$204,MATCH("?*",'Plan Cultivos'!$D$5:$D$204,0)),""))</f>
        <v/>
      </c>
      <c r="C137" s="41" t="str">
        <f>IF($E137="","",ML_N)</f>
        <v/>
      </c>
      <c r="D137" s="43" t="str">
        <f>IF($B137="","",IFERROR(VLOOKUP($B137,'Plan Cultivos'!$A$5:$D$204,4,FALSE)&amp;"",""))</f>
        <v/>
      </c>
      <c r="E137" s="45" t="n"/>
      <c r="F137" s="43" t="n"/>
      <c r="G137" s="52" t="n"/>
      <c r="H137" s="52" t="n"/>
      <c r="I137" s="53" t="str">
        <f>IF(AND(ISNUMBER($G137),ISNUMBER($H137)),$H137-$G137+1,"")</f>
        <v/>
      </c>
      <c r="J137" s="43" t="str">
        <f>IF($E137="","",ML_RESP)</f>
        <v/>
      </c>
      <c r="K137" s="45" t="str">
        <f>IF($E137="","",IFERROR(VLOOKUP($B137,'Plan Cultivos'!$A$5:$T$204,20,FALSE)&amp;"",ML_FICHA&amp;""))</f>
        <v/>
      </c>
      <c r="L137" s="45" t="n"/>
      <c r="M137" s="43" t="n"/>
      <c r="N137" s="56" t="n"/>
      <c r="O137" s="67" t="str">
        <f>IF(ISNUMBER($G137),IF(AND($G137&lt;DATE(ML_ANO,2,1),IF(ISNUMBER($H137),$H137,$G137)&gt;=DATE(ML_ANO,1,1)),1,""),"")</f>
        <v/>
      </c>
      <c r="P137" s="67" t="str">
        <f>IF(ISNUMBER($G137),IF(AND($G137&lt;DATE(ML_ANO,3,1),IF(ISNUMBER($H137),$H137,$G137)&gt;=DATE(ML_ANO,2,1)),1,""),"")</f>
        <v/>
      </c>
      <c r="Q137" s="67" t="str">
        <f>IF(ISNUMBER($G137),IF(AND($G137&lt;DATE(ML_ANO,4,1),IF(ISNUMBER($H137),$H137,$G137)&gt;=DATE(ML_ANO,3,1)),1,""),"")</f>
        <v/>
      </c>
      <c r="R137" s="67" t="str">
        <f>IF(ISNUMBER($G137),IF(AND($G137&lt;DATE(ML_ANO,5,1),IF(ISNUMBER($H137),$H137,$G137)&gt;=DATE(ML_ANO,4,1)),1,""),"")</f>
        <v/>
      </c>
      <c r="S137" s="67" t="str">
        <f>IF(ISNUMBER($G137),IF(AND($G137&lt;DATE(ML_ANO,6,1),IF(ISNUMBER($H137),$H137,$G137)&gt;=DATE(ML_ANO,5,1)),1,""),"")</f>
        <v/>
      </c>
      <c r="T137" s="67" t="str">
        <f>IF(ISNUMBER($G137),IF(AND($G137&lt;DATE(ML_ANO,7,1),IF(ISNUMBER($H137),$H137,$G137)&gt;=DATE(ML_ANO,6,1)),1,""),"")</f>
        <v/>
      </c>
      <c r="U137" s="67" t="str">
        <f>IF(ISNUMBER($G137),IF(AND($G137&lt;DATE(ML_ANO,8,1),IF(ISNUMBER($H137),$H137,$G137)&gt;=DATE(ML_ANO,7,1)),1,""),"")</f>
        <v/>
      </c>
      <c r="V137" s="67" t="str">
        <f>IF(ISNUMBER($G137),IF(AND($G137&lt;DATE(ML_ANO,9,1),IF(ISNUMBER($H137),$H137,$G137)&gt;=DATE(ML_ANO,8,1)),1,""),"")</f>
        <v/>
      </c>
      <c r="W137" s="67" t="str">
        <f>IF(ISNUMBER($G137),IF(AND($G137&lt;DATE(ML_ANO,10,1),IF(ISNUMBER($H137),$H137,$G137)&gt;=DATE(ML_ANO,9,1)),1,""),"")</f>
        <v/>
      </c>
      <c r="X137" s="67" t="str">
        <f>IF(ISNUMBER($G137),IF(AND($G137&lt;DATE(ML_ANO,11,1),IF(ISNUMBER($H137),$H137,$G137)&gt;=DATE(ML_ANO,10,1)),1,""),"")</f>
        <v/>
      </c>
      <c r="Y137" s="67" t="str">
        <f>IF(ISNUMBER($G137),IF(AND($G137&lt;DATE(ML_ANO,12,1),IF(ISNUMBER($H137),$H137,$G137)&gt;=DATE(ML_ANO,11,1)),1,""),"")</f>
        <v/>
      </c>
      <c r="Z137" s="67" t="str">
        <f>IF(ISNUMBER($G137),IF(AND($G137&lt;DATE(ML_ANO,13,1),IF(ISNUMBER($H137),$H137,$G137)&gt;=DATE(ML_ANO,12,1)),1,""),"")</f>
        <v/>
      </c>
    </row>
    <row r="138">
      <c r="A138" s="57" t="inlineStr">
        <is>
          <t>A-134</t>
        </is>
      </c>
      <c r="B138" s="48" t="str">
        <f>IF($E138="","",IF(COUNTIF('Plan Cultivos'!$D$5:$D$204,"?*")=1,INDEX('Plan Cultivos'!$A$5:$A$204,MATCH("?*",'Plan Cultivos'!$D$5:$D$204,0)),""))</f>
        <v/>
      </c>
      <c r="C138" s="58" t="str">
        <f>IF($E138="","",ML_N)</f>
        <v/>
      </c>
      <c r="D138" s="48" t="str">
        <f>IF($B138="","",IFERROR(VLOOKUP($B138,'Plan Cultivos'!$A$5:$D$204,4,FALSE)&amp;"",""))</f>
        <v/>
      </c>
      <c r="E138" s="47" t="n"/>
      <c r="F138" s="48" t="n"/>
      <c r="G138" s="59" t="n"/>
      <c r="H138" s="59" t="n"/>
      <c r="I138" s="60" t="str">
        <f>IF(AND(ISNUMBER($G138),ISNUMBER($H138)),$H138-$G138+1,"")</f>
        <v/>
      </c>
      <c r="J138" s="48" t="str">
        <f>IF($E138="","",ML_RESP)</f>
        <v/>
      </c>
      <c r="K138" s="47" t="str">
        <f>IF($E138="","",IFERROR(VLOOKUP($B138,'Plan Cultivos'!$A$5:$T$204,20,FALSE)&amp;"",ML_FICHA&amp;""))</f>
        <v/>
      </c>
      <c r="L138" s="47" t="n"/>
      <c r="M138" s="48" t="n"/>
      <c r="N138" s="63" t="n"/>
      <c r="O138" s="68" t="str">
        <f>IF(ISNUMBER($G138),IF(AND($G138&lt;DATE(ML_ANO,2,1),IF(ISNUMBER($H138),$H138,$G138)&gt;=DATE(ML_ANO,1,1)),1,""),"")</f>
        <v/>
      </c>
      <c r="P138" s="68" t="str">
        <f>IF(ISNUMBER($G138),IF(AND($G138&lt;DATE(ML_ANO,3,1),IF(ISNUMBER($H138),$H138,$G138)&gt;=DATE(ML_ANO,2,1)),1,""),"")</f>
        <v/>
      </c>
      <c r="Q138" s="68" t="str">
        <f>IF(ISNUMBER($G138),IF(AND($G138&lt;DATE(ML_ANO,4,1),IF(ISNUMBER($H138),$H138,$G138)&gt;=DATE(ML_ANO,3,1)),1,""),"")</f>
        <v/>
      </c>
      <c r="R138" s="68" t="str">
        <f>IF(ISNUMBER($G138),IF(AND($G138&lt;DATE(ML_ANO,5,1),IF(ISNUMBER($H138),$H138,$G138)&gt;=DATE(ML_ANO,4,1)),1,""),"")</f>
        <v/>
      </c>
      <c r="S138" s="68" t="str">
        <f>IF(ISNUMBER($G138),IF(AND($G138&lt;DATE(ML_ANO,6,1),IF(ISNUMBER($H138),$H138,$G138)&gt;=DATE(ML_ANO,5,1)),1,""),"")</f>
        <v/>
      </c>
      <c r="T138" s="68" t="str">
        <f>IF(ISNUMBER($G138),IF(AND($G138&lt;DATE(ML_ANO,7,1),IF(ISNUMBER($H138),$H138,$G138)&gt;=DATE(ML_ANO,6,1)),1,""),"")</f>
        <v/>
      </c>
      <c r="U138" s="68" t="str">
        <f>IF(ISNUMBER($G138),IF(AND($G138&lt;DATE(ML_ANO,8,1),IF(ISNUMBER($H138),$H138,$G138)&gt;=DATE(ML_ANO,7,1)),1,""),"")</f>
        <v/>
      </c>
      <c r="V138" s="68" t="str">
        <f>IF(ISNUMBER($G138),IF(AND($G138&lt;DATE(ML_ANO,9,1),IF(ISNUMBER($H138),$H138,$G138)&gt;=DATE(ML_ANO,8,1)),1,""),"")</f>
        <v/>
      </c>
      <c r="W138" s="68" t="str">
        <f>IF(ISNUMBER($G138),IF(AND($G138&lt;DATE(ML_ANO,10,1),IF(ISNUMBER($H138),$H138,$G138)&gt;=DATE(ML_ANO,9,1)),1,""),"")</f>
        <v/>
      </c>
      <c r="X138" s="68" t="str">
        <f>IF(ISNUMBER($G138),IF(AND($G138&lt;DATE(ML_ANO,11,1),IF(ISNUMBER($H138),$H138,$G138)&gt;=DATE(ML_ANO,10,1)),1,""),"")</f>
        <v/>
      </c>
      <c r="Y138" s="68" t="str">
        <f>IF(ISNUMBER($G138),IF(AND($G138&lt;DATE(ML_ANO,12,1),IF(ISNUMBER($H138),$H138,$G138)&gt;=DATE(ML_ANO,11,1)),1,""),"")</f>
        <v/>
      </c>
      <c r="Z138" s="68" t="str">
        <f>IF(ISNUMBER($G138),IF(AND($G138&lt;DATE(ML_ANO,13,1),IF(ISNUMBER($H138),$H138,$G138)&gt;=DATE(ML_ANO,12,1)),1,""),"")</f>
        <v/>
      </c>
    </row>
    <row r="139">
      <c r="A139" s="42" t="inlineStr">
        <is>
          <t>A-135</t>
        </is>
      </c>
      <c r="B139" s="43" t="str">
        <f>IF($E139="","",IF(COUNTIF('Plan Cultivos'!$D$5:$D$204,"?*")=1,INDEX('Plan Cultivos'!$A$5:$A$204,MATCH("?*",'Plan Cultivos'!$D$5:$D$204,0)),""))</f>
        <v/>
      </c>
      <c r="C139" s="41" t="str">
        <f>IF($E139="","",ML_N)</f>
        <v/>
      </c>
      <c r="D139" s="43" t="str">
        <f>IF($B139="","",IFERROR(VLOOKUP($B139,'Plan Cultivos'!$A$5:$D$204,4,FALSE)&amp;"",""))</f>
        <v/>
      </c>
      <c r="E139" s="45" t="n"/>
      <c r="F139" s="43" t="n"/>
      <c r="G139" s="52" t="n"/>
      <c r="H139" s="52" t="n"/>
      <c r="I139" s="53" t="str">
        <f>IF(AND(ISNUMBER($G139),ISNUMBER($H139)),$H139-$G139+1,"")</f>
        <v/>
      </c>
      <c r="J139" s="43" t="str">
        <f>IF($E139="","",ML_RESP)</f>
        <v/>
      </c>
      <c r="K139" s="45" t="str">
        <f>IF($E139="","",IFERROR(VLOOKUP($B139,'Plan Cultivos'!$A$5:$T$204,20,FALSE)&amp;"",ML_FICHA&amp;""))</f>
        <v/>
      </c>
      <c r="L139" s="45" t="n"/>
      <c r="M139" s="43" t="n"/>
      <c r="N139" s="56" t="n"/>
      <c r="O139" s="67" t="str">
        <f>IF(ISNUMBER($G139),IF(AND($G139&lt;DATE(ML_ANO,2,1),IF(ISNUMBER($H139),$H139,$G139)&gt;=DATE(ML_ANO,1,1)),1,""),"")</f>
        <v/>
      </c>
      <c r="P139" s="67" t="str">
        <f>IF(ISNUMBER($G139),IF(AND($G139&lt;DATE(ML_ANO,3,1),IF(ISNUMBER($H139),$H139,$G139)&gt;=DATE(ML_ANO,2,1)),1,""),"")</f>
        <v/>
      </c>
      <c r="Q139" s="67" t="str">
        <f>IF(ISNUMBER($G139),IF(AND($G139&lt;DATE(ML_ANO,4,1),IF(ISNUMBER($H139),$H139,$G139)&gt;=DATE(ML_ANO,3,1)),1,""),"")</f>
        <v/>
      </c>
      <c r="R139" s="67" t="str">
        <f>IF(ISNUMBER($G139),IF(AND($G139&lt;DATE(ML_ANO,5,1),IF(ISNUMBER($H139),$H139,$G139)&gt;=DATE(ML_ANO,4,1)),1,""),"")</f>
        <v/>
      </c>
      <c r="S139" s="67" t="str">
        <f>IF(ISNUMBER($G139),IF(AND($G139&lt;DATE(ML_ANO,6,1),IF(ISNUMBER($H139),$H139,$G139)&gt;=DATE(ML_ANO,5,1)),1,""),"")</f>
        <v/>
      </c>
      <c r="T139" s="67" t="str">
        <f>IF(ISNUMBER($G139),IF(AND($G139&lt;DATE(ML_ANO,7,1),IF(ISNUMBER($H139),$H139,$G139)&gt;=DATE(ML_ANO,6,1)),1,""),"")</f>
        <v/>
      </c>
      <c r="U139" s="67" t="str">
        <f>IF(ISNUMBER($G139),IF(AND($G139&lt;DATE(ML_ANO,8,1),IF(ISNUMBER($H139),$H139,$G139)&gt;=DATE(ML_ANO,7,1)),1,""),"")</f>
        <v/>
      </c>
      <c r="V139" s="67" t="str">
        <f>IF(ISNUMBER($G139),IF(AND($G139&lt;DATE(ML_ANO,9,1),IF(ISNUMBER($H139),$H139,$G139)&gt;=DATE(ML_ANO,8,1)),1,""),"")</f>
        <v/>
      </c>
      <c r="W139" s="67" t="str">
        <f>IF(ISNUMBER($G139),IF(AND($G139&lt;DATE(ML_ANO,10,1),IF(ISNUMBER($H139),$H139,$G139)&gt;=DATE(ML_ANO,9,1)),1,""),"")</f>
        <v/>
      </c>
      <c r="X139" s="67" t="str">
        <f>IF(ISNUMBER($G139),IF(AND($G139&lt;DATE(ML_ANO,11,1),IF(ISNUMBER($H139),$H139,$G139)&gt;=DATE(ML_ANO,10,1)),1,""),"")</f>
        <v/>
      </c>
      <c r="Y139" s="67" t="str">
        <f>IF(ISNUMBER($G139),IF(AND($G139&lt;DATE(ML_ANO,12,1),IF(ISNUMBER($H139),$H139,$G139)&gt;=DATE(ML_ANO,11,1)),1,""),"")</f>
        <v/>
      </c>
      <c r="Z139" s="67" t="str">
        <f>IF(ISNUMBER($G139),IF(AND($G139&lt;DATE(ML_ANO,13,1),IF(ISNUMBER($H139),$H139,$G139)&gt;=DATE(ML_ANO,12,1)),1,""),"")</f>
        <v/>
      </c>
    </row>
    <row r="140">
      <c r="A140" s="57" t="inlineStr">
        <is>
          <t>A-136</t>
        </is>
      </c>
      <c r="B140" s="48" t="str">
        <f>IF($E140="","",IF(COUNTIF('Plan Cultivos'!$D$5:$D$204,"?*")=1,INDEX('Plan Cultivos'!$A$5:$A$204,MATCH("?*",'Plan Cultivos'!$D$5:$D$204,0)),""))</f>
        <v/>
      </c>
      <c r="C140" s="58" t="str">
        <f>IF($E140="","",ML_N)</f>
        <v/>
      </c>
      <c r="D140" s="48" t="str">
        <f>IF($B140="","",IFERROR(VLOOKUP($B140,'Plan Cultivos'!$A$5:$D$204,4,FALSE)&amp;"",""))</f>
        <v/>
      </c>
      <c r="E140" s="47" t="n"/>
      <c r="F140" s="48" t="n"/>
      <c r="G140" s="59" t="n"/>
      <c r="H140" s="59" t="n"/>
      <c r="I140" s="60" t="str">
        <f>IF(AND(ISNUMBER($G140),ISNUMBER($H140)),$H140-$G140+1,"")</f>
        <v/>
      </c>
      <c r="J140" s="48" t="str">
        <f>IF($E140="","",ML_RESP)</f>
        <v/>
      </c>
      <c r="K140" s="47" t="str">
        <f>IF($E140="","",IFERROR(VLOOKUP($B140,'Plan Cultivos'!$A$5:$T$204,20,FALSE)&amp;"",ML_FICHA&amp;""))</f>
        <v/>
      </c>
      <c r="L140" s="47" t="n"/>
      <c r="M140" s="48" t="n"/>
      <c r="N140" s="63" t="n"/>
      <c r="O140" s="68" t="str">
        <f>IF(ISNUMBER($G140),IF(AND($G140&lt;DATE(ML_ANO,2,1),IF(ISNUMBER($H140),$H140,$G140)&gt;=DATE(ML_ANO,1,1)),1,""),"")</f>
        <v/>
      </c>
      <c r="P140" s="68" t="str">
        <f>IF(ISNUMBER($G140),IF(AND($G140&lt;DATE(ML_ANO,3,1),IF(ISNUMBER($H140),$H140,$G140)&gt;=DATE(ML_ANO,2,1)),1,""),"")</f>
        <v/>
      </c>
      <c r="Q140" s="68" t="str">
        <f>IF(ISNUMBER($G140),IF(AND($G140&lt;DATE(ML_ANO,4,1),IF(ISNUMBER($H140),$H140,$G140)&gt;=DATE(ML_ANO,3,1)),1,""),"")</f>
        <v/>
      </c>
      <c r="R140" s="68" t="str">
        <f>IF(ISNUMBER($G140),IF(AND($G140&lt;DATE(ML_ANO,5,1),IF(ISNUMBER($H140),$H140,$G140)&gt;=DATE(ML_ANO,4,1)),1,""),"")</f>
        <v/>
      </c>
      <c r="S140" s="68" t="str">
        <f>IF(ISNUMBER($G140),IF(AND($G140&lt;DATE(ML_ANO,6,1),IF(ISNUMBER($H140),$H140,$G140)&gt;=DATE(ML_ANO,5,1)),1,""),"")</f>
        <v/>
      </c>
      <c r="T140" s="68" t="str">
        <f>IF(ISNUMBER($G140),IF(AND($G140&lt;DATE(ML_ANO,7,1),IF(ISNUMBER($H140),$H140,$G140)&gt;=DATE(ML_ANO,6,1)),1,""),"")</f>
        <v/>
      </c>
      <c r="U140" s="68" t="str">
        <f>IF(ISNUMBER($G140),IF(AND($G140&lt;DATE(ML_ANO,8,1),IF(ISNUMBER($H140),$H140,$G140)&gt;=DATE(ML_ANO,7,1)),1,""),"")</f>
        <v/>
      </c>
      <c r="V140" s="68" t="str">
        <f>IF(ISNUMBER($G140),IF(AND($G140&lt;DATE(ML_ANO,9,1),IF(ISNUMBER($H140),$H140,$G140)&gt;=DATE(ML_ANO,8,1)),1,""),"")</f>
        <v/>
      </c>
      <c r="W140" s="68" t="str">
        <f>IF(ISNUMBER($G140),IF(AND($G140&lt;DATE(ML_ANO,10,1),IF(ISNUMBER($H140),$H140,$G140)&gt;=DATE(ML_ANO,9,1)),1,""),"")</f>
        <v/>
      </c>
      <c r="X140" s="68" t="str">
        <f>IF(ISNUMBER($G140),IF(AND($G140&lt;DATE(ML_ANO,11,1),IF(ISNUMBER($H140),$H140,$G140)&gt;=DATE(ML_ANO,10,1)),1,""),"")</f>
        <v/>
      </c>
      <c r="Y140" s="68" t="str">
        <f>IF(ISNUMBER($G140),IF(AND($G140&lt;DATE(ML_ANO,12,1),IF(ISNUMBER($H140),$H140,$G140)&gt;=DATE(ML_ANO,11,1)),1,""),"")</f>
        <v/>
      </c>
      <c r="Z140" s="68" t="str">
        <f>IF(ISNUMBER($G140),IF(AND($G140&lt;DATE(ML_ANO,13,1),IF(ISNUMBER($H140),$H140,$G140)&gt;=DATE(ML_ANO,12,1)),1,""),"")</f>
        <v/>
      </c>
    </row>
    <row r="141">
      <c r="A141" s="42" t="inlineStr">
        <is>
          <t>A-137</t>
        </is>
      </c>
      <c r="B141" s="43" t="str">
        <f>IF($E141="","",IF(COUNTIF('Plan Cultivos'!$D$5:$D$204,"?*")=1,INDEX('Plan Cultivos'!$A$5:$A$204,MATCH("?*",'Plan Cultivos'!$D$5:$D$204,0)),""))</f>
        <v/>
      </c>
      <c r="C141" s="41" t="str">
        <f>IF($E141="","",ML_N)</f>
        <v/>
      </c>
      <c r="D141" s="43" t="str">
        <f>IF($B141="","",IFERROR(VLOOKUP($B141,'Plan Cultivos'!$A$5:$D$204,4,FALSE)&amp;"",""))</f>
        <v/>
      </c>
      <c r="E141" s="45" t="n"/>
      <c r="F141" s="43" t="n"/>
      <c r="G141" s="52" t="n"/>
      <c r="H141" s="52" t="n"/>
      <c r="I141" s="53" t="str">
        <f>IF(AND(ISNUMBER($G141),ISNUMBER($H141)),$H141-$G141+1,"")</f>
        <v/>
      </c>
      <c r="J141" s="43" t="str">
        <f>IF($E141="","",ML_RESP)</f>
        <v/>
      </c>
      <c r="K141" s="45" t="str">
        <f>IF($E141="","",IFERROR(VLOOKUP($B141,'Plan Cultivos'!$A$5:$T$204,20,FALSE)&amp;"",ML_FICHA&amp;""))</f>
        <v/>
      </c>
      <c r="L141" s="45" t="n"/>
      <c r="M141" s="43" t="n"/>
      <c r="N141" s="56" t="n"/>
      <c r="O141" s="67" t="str">
        <f>IF(ISNUMBER($G141),IF(AND($G141&lt;DATE(ML_ANO,2,1),IF(ISNUMBER($H141),$H141,$G141)&gt;=DATE(ML_ANO,1,1)),1,""),"")</f>
        <v/>
      </c>
      <c r="P141" s="67" t="str">
        <f>IF(ISNUMBER($G141),IF(AND($G141&lt;DATE(ML_ANO,3,1),IF(ISNUMBER($H141),$H141,$G141)&gt;=DATE(ML_ANO,2,1)),1,""),"")</f>
        <v/>
      </c>
      <c r="Q141" s="67" t="str">
        <f>IF(ISNUMBER($G141),IF(AND($G141&lt;DATE(ML_ANO,4,1),IF(ISNUMBER($H141),$H141,$G141)&gt;=DATE(ML_ANO,3,1)),1,""),"")</f>
        <v/>
      </c>
      <c r="R141" s="67" t="str">
        <f>IF(ISNUMBER($G141),IF(AND($G141&lt;DATE(ML_ANO,5,1),IF(ISNUMBER($H141),$H141,$G141)&gt;=DATE(ML_ANO,4,1)),1,""),"")</f>
        <v/>
      </c>
      <c r="S141" s="67" t="str">
        <f>IF(ISNUMBER($G141),IF(AND($G141&lt;DATE(ML_ANO,6,1),IF(ISNUMBER($H141),$H141,$G141)&gt;=DATE(ML_ANO,5,1)),1,""),"")</f>
        <v/>
      </c>
      <c r="T141" s="67" t="str">
        <f>IF(ISNUMBER($G141),IF(AND($G141&lt;DATE(ML_ANO,7,1),IF(ISNUMBER($H141),$H141,$G141)&gt;=DATE(ML_ANO,6,1)),1,""),"")</f>
        <v/>
      </c>
      <c r="U141" s="67" t="str">
        <f>IF(ISNUMBER($G141),IF(AND($G141&lt;DATE(ML_ANO,8,1),IF(ISNUMBER($H141),$H141,$G141)&gt;=DATE(ML_ANO,7,1)),1,""),"")</f>
        <v/>
      </c>
      <c r="V141" s="67" t="str">
        <f>IF(ISNUMBER($G141),IF(AND($G141&lt;DATE(ML_ANO,9,1),IF(ISNUMBER($H141),$H141,$G141)&gt;=DATE(ML_ANO,8,1)),1,""),"")</f>
        <v/>
      </c>
      <c r="W141" s="67" t="str">
        <f>IF(ISNUMBER($G141),IF(AND($G141&lt;DATE(ML_ANO,10,1),IF(ISNUMBER($H141),$H141,$G141)&gt;=DATE(ML_ANO,9,1)),1,""),"")</f>
        <v/>
      </c>
      <c r="X141" s="67" t="str">
        <f>IF(ISNUMBER($G141),IF(AND($G141&lt;DATE(ML_ANO,11,1),IF(ISNUMBER($H141),$H141,$G141)&gt;=DATE(ML_ANO,10,1)),1,""),"")</f>
        <v/>
      </c>
      <c r="Y141" s="67" t="str">
        <f>IF(ISNUMBER($G141),IF(AND($G141&lt;DATE(ML_ANO,12,1),IF(ISNUMBER($H141),$H141,$G141)&gt;=DATE(ML_ANO,11,1)),1,""),"")</f>
        <v/>
      </c>
      <c r="Z141" s="67" t="str">
        <f>IF(ISNUMBER($G141),IF(AND($G141&lt;DATE(ML_ANO,13,1),IF(ISNUMBER($H141),$H141,$G141)&gt;=DATE(ML_ANO,12,1)),1,""),"")</f>
        <v/>
      </c>
    </row>
    <row r="142">
      <c r="A142" s="57" t="inlineStr">
        <is>
          <t>A-138</t>
        </is>
      </c>
      <c r="B142" s="48" t="str">
        <f>IF($E142="","",IF(COUNTIF('Plan Cultivos'!$D$5:$D$204,"?*")=1,INDEX('Plan Cultivos'!$A$5:$A$204,MATCH("?*",'Plan Cultivos'!$D$5:$D$204,0)),""))</f>
        <v/>
      </c>
      <c r="C142" s="58" t="str">
        <f>IF($E142="","",ML_N)</f>
        <v/>
      </c>
      <c r="D142" s="48" t="str">
        <f>IF($B142="","",IFERROR(VLOOKUP($B142,'Plan Cultivos'!$A$5:$D$204,4,FALSE)&amp;"",""))</f>
        <v/>
      </c>
      <c r="E142" s="47" t="n"/>
      <c r="F142" s="48" t="n"/>
      <c r="G142" s="59" t="n"/>
      <c r="H142" s="59" t="n"/>
      <c r="I142" s="60" t="str">
        <f>IF(AND(ISNUMBER($G142),ISNUMBER($H142)),$H142-$G142+1,"")</f>
        <v/>
      </c>
      <c r="J142" s="48" t="str">
        <f>IF($E142="","",ML_RESP)</f>
        <v/>
      </c>
      <c r="K142" s="47" t="str">
        <f>IF($E142="","",IFERROR(VLOOKUP($B142,'Plan Cultivos'!$A$5:$T$204,20,FALSE)&amp;"",ML_FICHA&amp;""))</f>
        <v/>
      </c>
      <c r="L142" s="47" t="n"/>
      <c r="M142" s="48" t="n"/>
      <c r="N142" s="63" t="n"/>
      <c r="O142" s="68" t="str">
        <f>IF(ISNUMBER($G142),IF(AND($G142&lt;DATE(ML_ANO,2,1),IF(ISNUMBER($H142),$H142,$G142)&gt;=DATE(ML_ANO,1,1)),1,""),"")</f>
        <v/>
      </c>
      <c r="P142" s="68" t="str">
        <f>IF(ISNUMBER($G142),IF(AND($G142&lt;DATE(ML_ANO,3,1),IF(ISNUMBER($H142),$H142,$G142)&gt;=DATE(ML_ANO,2,1)),1,""),"")</f>
        <v/>
      </c>
      <c r="Q142" s="68" t="str">
        <f>IF(ISNUMBER($G142),IF(AND($G142&lt;DATE(ML_ANO,4,1),IF(ISNUMBER($H142),$H142,$G142)&gt;=DATE(ML_ANO,3,1)),1,""),"")</f>
        <v/>
      </c>
      <c r="R142" s="68" t="str">
        <f>IF(ISNUMBER($G142),IF(AND($G142&lt;DATE(ML_ANO,5,1),IF(ISNUMBER($H142),$H142,$G142)&gt;=DATE(ML_ANO,4,1)),1,""),"")</f>
        <v/>
      </c>
      <c r="S142" s="68" t="str">
        <f>IF(ISNUMBER($G142),IF(AND($G142&lt;DATE(ML_ANO,6,1),IF(ISNUMBER($H142),$H142,$G142)&gt;=DATE(ML_ANO,5,1)),1,""),"")</f>
        <v/>
      </c>
      <c r="T142" s="68" t="str">
        <f>IF(ISNUMBER($G142),IF(AND($G142&lt;DATE(ML_ANO,7,1),IF(ISNUMBER($H142),$H142,$G142)&gt;=DATE(ML_ANO,6,1)),1,""),"")</f>
        <v/>
      </c>
      <c r="U142" s="68" t="str">
        <f>IF(ISNUMBER($G142),IF(AND($G142&lt;DATE(ML_ANO,8,1),IF(ISNUMBER($H142),$H142,$G142)&gt;=DATE(ML_ANO,7,1)),1,""),"")</f>
        <v/>
      </c>
      <c r="V142" s="68" t="str">
        <f>IF(ISNUMBER($G142),IF(AND($G142&lt;DATE(ML_ANO,9,1),IF(ISNUMBER($H142),$H142,$G142)&gt;=DATE(ML_ANO,8,1)),1,""),"")</f>
        <v/>
      </c>
      <c r="W142" s="68" t="str">
        <f>IF(ISNUMBER($G142),IF(AND($G142&lt;DATE(ML_ANO,10,1),IF(ISNUMBER($H142),$H142,$G142)&gt;=DATE(ML_ANO,9,1)),1,""),"")</f>
        <v/>
      </c>
      <c r="X142" s="68" t="str">
        <f>IF(ISNUMBER($G142),IF(AND($G142&lt;DATE(ML_ANO,11,1),IF(ISNUMBER($H142),$H142,$G142)&gt;=DATE(ML_ANO,10,1)),1,""),"")</f>
        <v/>
      </c>
      <c r="Y142" s="68" t="str">
        <f>IF(ISNUMBER($G142),IF(AND($G142&lt;DATE(ML_ANO,12,1),IF(ISNUMBER($H142),$H142,$G142)&gt;=DATE(ML_ANO,11,1)),1,""),"")</f>
        <v/>
      </c>
      <c r="Z142" s="68" t="str">
        <f>IF(ISNUMBER($G142),IF(AND($G142&lt;DATE(ML_ANO,13,1),IF(ISNUMBER($H142),$H142,$G142)&gt;=DATE(ML_ANO,12,1)),1,""),"")</f>
        <v/>
      </c>
    </row>
    <row r="143">
      <c r="A143" s="42" t="inlineStr">
        <is>
          <t>A-139</t>
        </is>
      </c>
      <c r="B143" s="43" t="str">
        <f>IF($E143="","",IF(COUNTIF('Plan Cultivos'!$D$5:$D$204,"?*")=1,INDEX('Plan Cultivos'!$A$5:$A$204,MATCH("?*",'Plan Cultivos'!$D$5:$D$204,0)),""))</f>
        <v/>
      </c>
      <c r="C143" s="41" t="str">
        <f>IF($E143="","",ML_N)</f>
        <v/>
      </c>
      <c r="D143" s="43" t="str">
        <f>IF($B143="","",IFERROR(VLOOKUP($B143,'Plan Cultivos'!$A$5:$D$204,4,FALSE)&amp;"",""))</f>
        <v/>
      </c>
      <c r="E143" s="45" t="n"/>
      <c r="F143" s="43" t="n"/>
      <c r="G143" s="52" t="n"/>
      <c r="H143" s="52" t="n"/>
      <c r="I143" s="53" t="str">
        <f>IF(AND(ISNUMBER($G143),ISNUMBER($H143)),$H143-$G143+1,"")</f>
        <v/>
      </c>
      <c r="J143" s="43" t="str">
        <f>IF($E143="","",ML_RESP)</f>
        <v/>
      </c>
      <c r="K143" s="45" t="str">
        <f>IF($E143="","",IFERROR(VLOOKUP($B143,'Plan Cultivos'!$A$5:$T$204,20,FALSE)&amp;"",ML_FICHA&amp;""))</f>
        <v/>
      </c>
      <c r="L143" s="45" t="n"/>
      <c r="M143" s="43" t="n"/>
      <c r="N143" s="56" t="n"/>
      <c r="O143" s="67" t="str">
        <f>IF(ISNUMBER($G143),IF(AND($G143&lt;DATE(ML_ANO,2,1),IF(ISNUMBER($H143),$H143,$G143)&gt;=DATE(ML_ANO,1,1)),1,""),"")</f>
        <v/>
      </c>
      <c r="P143" s="67" t="str">
        <f>IF(ISNUMBER($G143),IF(AND($G143&lt;DATE(ML_ANO,3,1),IF(ISNUMBER($H143),$H143,$G143)&gt;=DATE(ML_ANO,2,1)),1,""),"")</f>
        <v/>
      </c>
      <c r="Q143" s="67" t="str">
        <f>IF(ISNUMBER($G143),IF(AND($G143&lt;DATE(ML_ANO,4,1),IF(ISNUMBER($H143),$H143,$G143)&gt;=DATE(ML_ANO,3,1)),1,""),"")</f>
        <v/>
      </c>
      <c r="R143" s="67" t="str">
        <f>IF(ISNUMBER($G143),IF(AND($G143&lt;DATE(ML_ANO,5,1),IF(ISNUMBER($H143),$H143,$G143)&gt;=DATE(ML_ANO,4,1)),1,""),"")</f>
        <v/>
      </c>
      <c r="S143" s="67" t="str">
        <f>IF(ISNUMBER($G143),IF(AND($G143&lt;DATE(ML_ANO,6,1),IF(ISNUMBER($H143),$H143,$G143)&gt;=DATE(ML_ANO,5,1)),1,""),"")</f>
        <v/>
      </c>
      <c r="T143" s="67" t="str">
        <f>IF(ISNUMBER($G143),IF(AND($G143&lt;DATE(ML_ANO,7,1),IF(ISNUMBER($H143),$H143,$G143)&gt;=DATE(ML_ANO,6,1)),1,""),"")</f>
        <v/>
      </c>
      <c r="U143" s="67" t="str">
        <f>IF(ISNUMBER($G143),IF(AND($G143&lt;DATE(ML_ANO,8,1),IF(ISNUMBER($H143),$H143,$G143)&gt;=DATE(ML_ANO,7,1)),1,""),"")</f>
        <v/>
      </c>
      <c r="V143" s="67" t="str">
        <f>IF(ISNUMBER($G143),IF(AND($G143&lt;DATE(ML_ANO,9,1),IF(ISNUMBER($H143),$H143,$G143)&gt;=DATE(ML_ANO,8,1)),1,""),"")</f>
        <v/>
      </c>
      <c r="W143" s="67" t="str">
        <f>IF(ISNUMBER($G143),IF(AND($G143&lt;DATE(ML_ANO,10,1),IF(ISNUMBER($H143),$H143,$G143)&gt;=DATE(ML_ANO,9,1)),1,""),"")</f>
        <v/>
      </c>
      <c r="X143" s="67" t="str">
        <f>IF(ISNUMBER($G143),IF(AND($G143&lt;DATE(ML_ANO,11,1),IF(ISNUMBER($H143),$H143,$G143)&gt;=DATE(ML_ANO,10,1)),1,""),"")</f>
        <v/>
      </c>
      <c r="Y143" s="67" t="str">
        <f>IF(ISNUMBER($G143),IF(AND($G143&lt;DATE(ML_ANO,12,1),IF(ISNUMBER($H143),$H143,$G143)&gt;=DATE(ML_ANO,11,1)),1,""),"")</f>
        <v/>
      </c>
      <c r="Z143" s="67" t="str">
        <f>IF(ISNUMBER($G143),IF(AND($G143&lt;DATE(ML_ANO,13,1),IF(ISNUMBER($H143),$H143,$G143)&gt;=DATE(ML_ANO,12,1)),1,""),"")</f>
        <v/>
      </c>
    </row>
    <row r="144">
      <c r="A144" s="57" t="inlineStr">
        <is>
          <t>A-140</t>
        </is>
      </c>
      <c r="B144" s="48" t="str">
        <f>IF($E144="","",IF(COUNTIF('Plan Cultivos'!$D$5:$D$204,"?*")=1,INDEX('Plan Cultivos'!$A$5:$A$204,MATCH("?*",'Plan Cultivos'!$D$5:$D$204,0)),""))</f>
        <v/>
      </c>
      <c r="C144" s="58" t="str">
        <f>IF($E144="","",ML_N)</f>
        <v/>
      </c>
      <c r="D144" s="48" t="str">
        <f>IF($B144="","",IFERROR(VLOOKUP($B144,'Plan Cultivos'!$A$5:$D$204,4,FALSE)&amp;"",""))</f>
        <v/>
      </c>
      <c r="E144" s="47" t="n"/>
      <c r="F144" s="48" t="n"/>
      <c r="G144" s="59" t="n"/>
      <c r="H144" s="59" t="n"/>
      <c r="I144" s="60" t="str">
        <f>IF(AND(ISNUMBER($G144),ISNUMBER($H144)),$H144-$G144+1,"")</f>
        <v/>
      </c>
      <c r="J144" s="48" t="str">
        <f>IF($E144="","",ML_RESP)</f>
        <v/>
      </c>
      <c r="K144" s="47" t="str">
        <f>IF($E144="","",IFERROR(VLOOKUP($B144,'Plan Cultivos'!$A$5:$T$204,20,FALSE)&amp;"",ML_FICHA&amp;""))</f>
        <v/>
      </c>
      <c r="L144" s="47" t="n"/>
      <c r="M144" s="48" t="n"/>
      <c r="N144" s="63" t="n"/>
      <c r="O144" s="68" t="str">
        <f>IF(ISNUMBER($G144),IF(AND($G144&lt;DATE(ML_ANO,2,1),IF(ISNUMBER($H144),$H144,$G144)&gt;=DATE(ML_ANO,1,1)),1,""),"")</f>
        <v/>
      </c>
      <c r="P144" s="68" t="str">
        <f>IF(ISNUMBER($G144),IF(AND($G144&lt;DATE(ML_ANO,3,1),IF(ISNUMBER($H144),$H144,$G144)&gt;=DATE(ML_ANO,2,1)),1,""),"")</f>
        <v/>
      </c>
      <c r="Q144" s="68" t="str">
        <f>IF(ISNUMBER($G144),IF(AND($G144&lt;DATE(ML_ANO,4,1),IF(ISNUMBER($H144),$H144,$G144)&gt;=DATE(ML_ANO,3,1)),1,""),"")</f>
        <v/>
      </c>
      <c r="R144" s="68" t="str">
        <f>IF(ISNUMBER($G144),IF(AND($G144&lt;DATE(ML_ANO,5,1),IF(ISNUMBER($H144),$H144,$G144)&gt;=DATE(ML_ANO,4,1)),1,""),"")</f>
        <v/>
      </c>
      <c r="S144" s="68" t="str">
        <f>IF(ISNUMBER($G144),IF(AND($G144&lt;DATE(ML_ANO,6,1),IF(ISNUMBER($H144),$H144,$G144)&gt;=DATE(ML_ANO,5,1)),1,""),"")</f>
        <v/>
      </c>
      <c r="T144" s="68" t="str">
        <f>IF(ISNUMBER($G144),IF(AND($G144&lt;DATE(ML_ANO,7,1),IF(ISNUMBER($H144),$H144,$G144)&gt;=DATE(ML_ANO,6,1)),1,""),"")</f>
        <v/>
      </c>
      <c r="U144" s="68" t="str">
        <f>IF(ISNUMBER($G144),IF(AND($G144&lt;DATE(ML_ANO,8,1),IF(ISNUMBER($H144),$H144,$G144)&gt;=DATE(ML_ANO,7,1)),1,""),"")</f>
        <v/>
      </c>
      <c r="V144" s="68" t="str">
        <f>IF(ISNUMBER($G144),IF(AND($G144&lt;DATE(ML_ANO,9,1),IF(ISNUMBER($H144),$H144,$G144)&gt;=DATE(ML_ANO,8,1)),1,""),"")</f>
        <v/>
      </c>
      <c r="W144" s="68" t="str">
        <f>IF(ISNUMBER($G144),IF(AND($G144&lt;DATE(ML_ANO,10,1),IF(ISNUMBER($H144),$H144,$G144)&gt;=DATE(ML_ANO,9,1)),1,""),"")</f>
        <v/>
      </c>
      <c r="X144" s="68" t="str">
        <f>IF(ISNUMBER($G144),IF(AND($G144&lt;DATE(ML_ANO,11,1),IF(ISNUMBER($H144),$H144,$G144)&gt;=DATE(ML_ANO,10,1)),1,""),"")</f>
        <v/>
      </c>
      <c r="Y144" s="68" t="str">
        <f>IF(ISNUMBER($G144),IF(AND($G144&lt;DATE(ML_ANO,12,1),IF(ISNUMBER($H144),$H144,$G144)&gt;=DATE(ML_ANO,11,1)),1,""),"")</f>
        <v/>
      </c>
      <c r="Z144" s="68" t="str">
        <f>IF(ISNUMBER($G144),IF(AND($G144&lt;DATE(ML_ANO,13,1),IF(ISNUMBER($H144),$H144,$G144)&gt;=DATE(ML_ANO,12,1)),1,""),"")</f>
        <v/>
      </c>
    </row>
    <row r="145">
      <c r="A145" s="42" t="inlineStr">
        <is>
          <t>A-141</t>
        </is>
      </c>
      <c r="B145" s="43" t="str">
        <f>IF($E145="","",IF(COUNTIF('Plan Cultivos'!$D$5:$D$204,"?*")=1,INDEX('Plan Cultivos'!$A$5:$A$204,MATCH("?*",'Plan Cultivos'!$D$5:$D$204,0)),""))</f>
        <v/>
      </c>
      <c r="C145" s="41" t="str">
        <f>IF($E145="","",ML_N)</f>
        <v/>
      </c>
      <c r="D145" s="43" t="str">
        <f>IF($B145="","",IFERROR(VLOOKUP($B145,'Plan Cultivos'!$A$5:$D$204,4,FALSE)&amp;"",""))</f>
        <v/>
      </c>
      <c r="E145" s="45" t="n"/>
      <c r="F145" s="43" t="n"/>
      <c r="G145" s="52" t="n"/>
      <c r="H145" s="52" t="n"/>
      <c r="I145" s="53" t="str">
        <f>IF(AND(ISNUMBER($G145),ISNUMBER($H145)),$H145-$G145+1,"")</f>
        <v/>
      </c>
      <c r="J145" s="43" t="str">
        <f>IF($E145="","",ML_RESP)</f>
        <v/>
      </c>
      <c r="K145" s="45" t="str">
        <f>IF($E145="","",IFERROR(VLOOKUP($B145,'Plan Cultivos'!$A$5:$T$204,20,FALSE)&amp;"",ML_FICHA&amp;""))</f>
        <v/>
      </c>
      <c r="L145" s="45" t="n"/>
      <c r="M145" s="43" t="n"/>
      <c r="N145" s="56" t="n"/>
      <c r="O145" s="67" t="str">
        <f>IF(ISNUMBER($G145),IF(AND($G145&lt;DATE(ML_ANO,2,1),IF(ISNUMBER($H145),$H145,$G145)&gt;=DATE(ML_ANO,1,1)),1,""),"")</f>
        <v/>
      </c>
      <c r="P145" s="67" t="str">
        <f>IF(ISNUMBER($G145),IF(AND($G145&lt;DATE(ML_ANO,3,1),IF(ISNUMBER($H145),$H145,$G145)&gt;=DATE(ML_ANO,2,1)),1,""),"")</f>
        <v/>
      </c>
      <c r="Q145" s="67" t="str">
        <f>IF(ISNUMBER($G145),IF(AND($G145&lt;DATE(ML_ANO,4,1),IF(ISNUMBER($H145),$H145,$G145)&gt;=DATE(ML_ANO,3,1)),1,""),"")</f>
        <v/>
      </c>
      <c r="R145" s="67" t="str">
        <f>IF(ISNUMBER($G145),IF(AND($G145&lt;DATE(ML_ANO,5,1),IF(ISNUMBER($H145),$H145,$G145)&gt;=DATE(ML_ANO,4,1)),1,""),"")</f>
        <v/>
      </c>
      <c r="S145" s="67" t="str">
        <f>IF(ISNUMBER($G145),IF(AND($G145&lt;DATE(ML_ANO,6,1),IF(ISNUMBER($H145),$H145,$G145)&gt;=DATE(ML_ANO,5,1)),1,""),"")</f>
        <v/>
      </c>
      <c r="T145" s="67" t="str">
        <f>IF(ISNUMBER($G145),IF(AND($G145&lt;DATE(ML_ANO,7,1),IF(ISNUMBER($H145),$H145,$G145)&gt;=DATE(ML_ANO,6,1)),1,""),"")</f>
        <v/>
      </c>
      <c r="U145" s="67" t="str">
        <f>IF(ISNUMBER($G145),IF(AND($G145&lt;DATE(ML_ANO,8,1),IF(ISNUMBER($H145),$H145,$G145)&gt;=DATE(ML_ANO,7,1)),1,""),"")</f>
        <v/>
      </c>
      <c r="V145" s="67" t="str">
        <f>IF(ISNUMBER($G145),IF(AND($G145&lt;DATE(ML_ANO,9,1),IF(ISNUMBER($H145),$H145,$G145)&gt;=DATE(ML_ANO,8,1)),1,""),"")</f>
        <v/>
      </c>
      <c r="W145" s="67" t="str">
        <f>IF(ISNUMBER($G145),IF(AND($G145&lt;DATE(ML_ANO,10,1),IF(ISNUMBER($H145),$H145,$G145)&gt;=DATE(ML_ANO,9,1)),1,""),"")</f>
        <v/>
      </c>
      <c r="X145" s="67" t="str">
        <f>IF(ISNUMBER($G145),IF(AND($G145&lt;DATE(ML_ANO,11,1),IF(ISNUMBER($H145),$H145,$G145)&gt;=DATE(ML_ANO,10,1)),1,""),"")</f>
        <v/>
      </c>
      <c r="Y145" s="67" t="str">
        <f>IF(ISNUMBER($G145),IF(AND($G145&lt;DATE(ML_ANO,12,1),IF(ISNUMBER($H145),$H145,$G145)&gt;=DATE(ML_ANO,11,1)),1,""),"")</f>
        <v/>
      </c>
      <c r="Z145" s="67" t="str">
        <f>IF(ISNUMBER($G145),IF(AND($G145&lt;DATE(ML_ANO,13,1),IF(ISNUMBER($H145),$H145,$G145)&gt;=DATE(ML_ANO,12,1)),1,""),"")</f>
        <v/>
      </c>
    </row>
    <row r="146">
      <c r="A146" s="57" t="inlineStr">
        <is>
          <t>A-142</t>
        </is>
      </c>
      <c r="B146" s="48" t="str">
        <f>IF($E146="","",IF(COUNTIF('Plan Cultivos'!$D$5:$D$204,"?*")=1,INDEX('Plan Cultivos'!$A$5:$A$204,MATCH("?*",'Plan Cultivos'!$D$5:$D$204,0)),""))</f>
        <v/>
      </c>
      <c r="C146" s="58" t="str">
        <f>IF($E146="","",ML_N)</f>
        <v/>
      </c>
      <c r="D146" s="48" t="str">
        <f>IF($B146="","",IFERROR(VLOOKUP($B146,'Plan Cultivos'!$A$5:$D$204,4,FALSE)&amp;"",""))</f>
        <v/>
      </c>
      <c r="E146" s="47" t="n"/>
      <c r="F146" s="48" t="n"/>
      <c r="G146" s="59" t="n"/>
      <c r="H146" s="59" t="n"/>
      <c r="I146" s="60" t="str">
        <f>IF(AND(ISNUMBER($G146),ISNUMBER($H146)),$H146-$G146+1,"")</f>
        <v/>
      </c>
      <c r="J146" s="48" t="str">
        <f>IF($E146="","",ML_RESP)</f>
        <v/>
      </c>
      <c r="K146" s="47" t="str">
        <f>IF($E146="","",IFERROR(VLOOKUP($B146,'Plan Cultivos'!$A$5:$T$204,20,FALSE)&amp;"",ML_FICHA&amp;""))</f>
        <v/>
      </c>
      <c r="L146" s="47" t="n"/>
      <c r="M146" s="48" t="n"/>
      <c r="N146" s="63" t="n"/>
      <c r="O146" s="68" t="str">
        <f>IF(ISNUMBER($G146),IF(AND($G146&lt;DATE(ML_ANO,2,1),IF(ISNUMBER($H146),$H146,$G146)&gt;=DATE(ML_ANO,1,1)),1,""),"")</f>
        <v/>
      </c>
      <c r="P146" s="68" t="str">
        <f>IF(ISNUMBER($G146),IF(AND($G146&lt;DATE(ML_ANO,3,1),IF(ISNUMBER($H146),$H146,$G146)&gt;=DATE(ML_ANO,2,1)),1,""),"")</f>
        <v/>
      </c>
      <c r="Q146" s="68" t="str">
        <f>IF(ISNUMBER($G146),IF(AND($G146&lt;DATE(ML_ANO,4,1),IF(ISNUMBER($H146),$H146,$G146)&gt;=DATE(ML_ANO,3,1)),1,""),"")</f>
        <v/>
      </c>
      <c r="R146" s="68" t="str">
        <f>IF(ISNUMBER($G146),IF(AND($G146&lt;DATE(ML_ANO,5,1),IF(ISNUMBER($H146),$H146,$G146)&gt;=DATE(ML_ANO,4,1)),1,""),"")</f>
        <v/>
      </c>
      <c r="S146" s="68" t="str">
        <f>IF(ISNUMBER($G146),IF(AND($G146&lt;DATE(ML_ANO,6,1),IF(ISNUMBER($H146),$H146,$G146)&gt;=DATE(ML_ANO,5,1)),1,""),"")</f>
        <v/>
      </c>
      <c r="T146" s="68" t="str">
        <f>IF(ISNUMBER($G146),IF(AND($G146&lt;DATE(ML_ANO,7,1),IF(ISNUMBER($H146),$H146,$G146)&gt;=DATE(ML_ANO,6,1)),1,""),"")</f>
        <v/>
      </c>
      <c r="U146" s="68" t="str">
        <f>IF(ISNUMBER($G146),IF(AND($G146&lt;DATE(ML_ANO,8,1),IF(ISNUMBER($H146),$H146,$G146)&gt;=DATE(ML_ANO,7,1)),1,""),"")</f>
        <v/>
      </c>
      <c r="V146" s="68" t="str">
        <f>IF(ISNUMBER($G146),IF(AND($G146&lt;DATE(ML_ANO,9,1),IF(ISNUMBER($H146),$H146,$G146)&gt;=DATE(ML_ANO,8,1)),1,""),"")</f>
        <v/>
      </c>
      <c r="W146" s="68" t="str">
        <f>IF(ISNUMBER($G146),IF(AND($G146&lt;DATE(ML_ANO,10,1),IF(ISNUMBER($H146),$H146,$G146)&gt;=DATE(ML_ANO,9,1)),1,""),"")</f>
        <v/>
      </c>
      <c r="X146" s="68" t="str">
        <f>IF(ISNUMBER($G146),IF(AND($G146&lt;DATE(ML_ANO,11,1),IF(ISNUMBER($H146),$H146,$G146)&gt;=DATE(ML_ANO,10,1)),1,""),"")</f>
        <v/>
      </c>
      <c r="Y146" s="68" t="str">
        <f>IF(ISNUMBER($G146),IF(AND($G146&lt;DATE(ML_ANO,12,1),IF(ISNUMBER($H146),$H146,$G146)&gt;=DATE(ML_ANO,11,1)),1,""),"")</f>
        <v/>
      </c>
      <c r="Z146" s="68" t="str">
        <f>IF(ISNUMBER($G146),IF(AND($G146&lt;DATE(ML_ANO,13,1),IF(ISNUMBER($H146),$H146,$G146)&gt;=DATE(ML_ANO,12,1)),1,""),"")</f>
        <v/>
      </c>
    </row>
    <row r="147">
      <c r="A147" s="42" t="inlineStr">
        <is>
          <t>A-143</t>
        </is>
      </c>
      <c r="B147" s="43" t="str">
        <f>IF($E147="","",IF(COUNTIF('Plan Cultivos'!$D$5:$D$204,"?*")=1,INDEX('Plan Cultivos'!$A$5:$A$204,MATCH("?*",'Plan Cultivos'!$D$5:$D$204,0)),""))</f>
        <v/>
      </c>
      <c r="C147" s="41" t="str">
        <f>IF($E147="","",ML_N)</f>
        <v/>
      </c>
      <c r="D147" s="43" t="str">
        <f>IF($B147="","",IFERROR(VLOOKUP($B147,'Plan Cultivos'!$A$5:$D$204,4,FALSE)&amp;"",""))</f>
        <v/>
      </c>
      <c r="E147" s="45" t="n"/>
      <c r="F147" s="43" t="n"/>
      <c r="G147" s="52" t="n"/>
      <c r="H147" s="52" t="n"/>
      <c r="I147" s="53" t="str">
        <f>IF(AND(ISNUMBER($G147),ISNUMBER($H147)),$H147-$G147+1,"")</f>
        <v/>
      </c>
      <c r="J147" s="43" t="str">
        <f>IF($E147="","",ML_RESP)</f>
        <v/>
      </c>
      <c r="K147" s="45" t="str">
        <f>IF($E147="","",IFERROR(VLOOKUP($B147,'Plan Cultivos'!$A$5:$T$204,20,FALSE)&amp;"",ML_FICHA&amp;""))</f>
        <v/>
      </c>
      <c r="L147" s="45" t="n"/>
      <c r="M147" s="43" t="n"/>
      <c r="N147" s="56" t="n"/>
      <c r="O147" s="67" t="str">
        <f>IF(ISNUMBER($G147),IF(AND($G147&lt;DATE(ML_ANO,2,1),IF(ISNUMBER($H147),$H147,$G147)&gt;=DATE(ML_ANO,1,1)),1,""),"")</f>
        <v/>
      </c>
      <c r="P147" s="67" t="str">
        <f>IF(ISNUMBER($G147),IF(AND($G147&lt;DATE(ML_ANO,3,1),IF(ISNUMBER($H147),$H147,$G147)&gt;=DATE(ML_ANO,2,1)),1,""),"")</f>
        <v/>
      </c>
      <c r="Q147" s="67" t="str">
        <f>IF(ISNUMBER($G147),IF(AND($G147&lt;DATE(ML_ANO,4,1),IF(ISNUMBER($H147),$H147,$G147)&gt;=DATE(ML_ANO,3,1)),1,""),"")</f>
        <v/>
      </c>
      <c r="R147" s="67" t="str">
        <f>IF(ISNUMBER($G147),IF(AND($G147&lt;DATE(ML_ANO,5,1),IF(ISNUMBER($H147),$H147,$G147)&gt;=DATE(ML_ANO,4,1)),1,""),"")</f>
        <v/>
      </c>
      <c r="S147" s="67" t="str">
        <f>IF(ISNUMBER($G147),IF(AND($G147&lt;DATE(ML_ANO,6,1),IF(ISNUMBER($H147),$H147,$G147)&gt;=DATE(ML_ANO,5,1)),1,""),"")</f>
        <v/>
      </c>
      <c r="T147" s="67" t="str">
        <f>IF(ISNUMBER($G147),IF(AND($G147&lt;DATE(ML_ANO,7,1),IF(ISNUMBER($H147),$H147,$G147)&gt;=DATE(ML_ANO,6,1)),1,""),"")</f>
        <v/>
      </c>
      <c r="U147" s="67" t="str">
        <f>IF(ISNUMBER($G147),IF(AND($G147&lt;DATE(ML_ANO,8,1),IF(ISNUMBER($H147),$H147,$G147)&gt;=DATE(ML_ANO,7,1)),1,""),"")</f>
        <v/>
      </c>
      <c r="V147" s="67" t="str">
        <f>IF(ISNUMBER($G147),IF(AND($G147&lt;DATE(ML_ANO,9,1),IF(ISNUMBER($H147),$H147,$G147)&gt;=DATE(ML_ANO,8,1)),1,""),"")</f>
        <v/>
      </c>
      <c r="W147" s="67" t="str">
        <f>IF(ISNUMBER($G147),IF(AND($G147&lt;DATE(ML_ANO,10,1),IF(ISNUMBER($H147),$H147,$G147)&gt;=DATE(ML_ANO,9,1)),1,""),"")</f>
        <v/>
      </c>
      <c r="X147" s="67" t="str">
        <f>IF(ISNUMBER($G147),IF(AND($G147&lt;DATE(ML_ANO,11,1),IF(ISNUMBER($H147),$H147,$G147)&gt;=DATE(ML_ANO,10,1)),1,""),"")</f>
        <v/>
      </c>
      <c r="Y147" s="67" t="str">
        <f>IF(ISNUMBER($G147),IF(AND($G147&lt;DATE(ML_ANO,12,1),IF(ISNUMBER($H147),$H147,$G147)&gt;=DATE(ML_ANO,11,1)),1,""),"")</f>
        <v/>
      </c>
      <c r="Z147" s="67" t="str">
        <f>IF(ISNUMBER($G147),IF(AND($G147&lt;DATE(ML_ANO,13,1),IF(ISNUMBER($H147),$H147,$G147)&gt;=DATE(ML_ANO,12,1)),1,""),"")</f>
        <v/>
      </c>
    </row>
    <row r="148">
      <c r="A148" s="57" t="inlineStr">
        <is>
          <t>A-144</t>
        </is>
      </c>
      <c r="B148" s="48" t="str">
        <f>IF($E148="","",IF(COUNTIF('Plan Cultivos'!$D$5:$D$204,"?*")=1,INDEX('Plan Cultivos'!$A$5:$A$204,MATCH("?*",'Plan Cultivos'!$D$5:$D$204,0)),""))</f>
        <v/>
      </c>
      <c r="C148" s="58" t="str">
        <f>IF($E148="","",ML_N)</f>
        <v/>
      </c>
      <c r="D148" s="48" t="str">
        <f>IF($B148="","",IFERROR(VLOOKUP($B148,'Plan Cultivos'!$A$5:$D$204,4,FALSE)&amp;"",""))</f>
        <v/>
      </c>
      <c r="E148" s="47" t="n"/>
      <c r="F148" s="48" t="n"/>
      <c r="G148" s="59" t="n"/>
      <c r="H148" s="59" t="n"/>
      <c r="I148" s="60" t="str">
        <f>IF(AND(ISNUMBER($G148),ISNUMBER($H148)),$H148-$G148+1,"")</f>
        <v/>
      </c>
      <c r="J148" s="48" t="str">
        <f>IF($E148="","",ML_RESP)</f>
        <v/>
      </c>
      <c r="K148" s="47" t="str">
        <f>IF($E148="","",IFERROR(VLOOKUP($B148,'Plan Cultivos'!$A$5:$T$204,20,FALSE)&amp;"",ML_FICHA&amp;""))</f>
        <v/>
      </c>
      <c r="L148" s="47" t="n"/>
      <c r="M148" s="48" t="n"/>
      <c r="N148" s="63" t="n"/>
      <c r="O148" s="68" t="str">
        <f>IF(ISNUMBER($G148),IF(AND($G148&lt;DATE(ML_ANO,2,1),IF(ISNUMBER($H148),$H148,$G148)&gt;=DATE(ML_ANO,1,1)),1,""),"")</f>
        <v/>
      </c>
      <c r="P148" s="68" t="str">
        <f>IF(ISNUMBER($G148),IF(AND($G148&lt;DATE(ML_ANO,3,1),IF(ISNUMBER($H148),$H148,$G148)&gt;=DATE(ML_ANO,2,1)),1,""),"")</f>
        <v/>
      </c>
      <c r="Q148" s="68" t="str">
        <f>IF(ISNUMBER($G148),IF(AND($G148&lt;DATE(ML_ANO,4,1),IF(ISNUMBER($H148),$H148,$G148)&gt;=DATE(ML_ANO,3,1)),1,""),"")</f>
        <v/>
      </c>
      <c r="R148" s="68" t="str">
        <f>IF(ISNUMBER($G148),IF(AND($G148&lt;DATE(ML_ANO,5,1),IF(ISNUMBER($H148),$H148,$G148)&gt;=DATE(ML_ANO,4,1)),1,""),"")</f>
        <v/>
      </c>
      <c r="S148" s="68" t="str">
        <f>IF(ISNUMBER($G148),IF(AND($G148&lt;DATE(ML_ANO,6,1),IF(ISNUMBER($H148),$H148,$G148)&gt;=DATE(ML_ANO,5,1)),1,""),"")</f>
        <v/>
      </c>
      <c r="T148" s="68" t="str">
        <f>IF(ISNUMBER($G148),IF(AND($G148&lt;DATE(ML_ANO,7,1),IF(ISNUMBER($H148),$H148,$G148)&gt;=DATE(ML_ANO,6,1)),1,""),"")</f>
        <v/>
      </c>
      <c r="U148" s="68" t="str">
        <f>IF(ISNUMBER($G148),IF(AND($G148&lt;DATE(ML_ANO,8,1),IF(ISNUMBER($H148),$H148,$G148)&gt;=DATE(ML_ANO,7,1)),1,""),"")</f>
        <v/>
      </c>
      <c r="V148" s="68" t="str">
        <f>IF(ISNUMBER($G148),IF(AND($G148&lt;DATE(ML_ANO,9,1),IF(ISNUMBER($H148),$H148,$G148)&gt;=DATE(ML_ANO,8,1)),1,""),"")</f>
        <v/>
      </c>
      <c r="W148" s="68" t="str">
        <f>IF(ISNUMBER($G148),IF(AND($G148&lt;DATE(ML_ANO,10,1),IF(ISNUMBER($H148),$H148,$G148)&gt;=DATE(ML_ANO,9,1)),1,""),"")</f>
        <v/>
      </c>
      <c r="X148" s="68" t="str">
        <f>IF(ISNUMBER($G148),IF(AND($G148&lt;DATE(ML_ANO,11,1),IF(ISNUMBER($H148),$H148,$G148)&gt;=DATE(ML_ANO,10,1)),1,""),"")</f>
        <v/>
      </c>
      <c r="Y148" s="68" t="str">
        <f>IF(ISNUMBER($G148),IF(AND($G148&lt;DATE(ML_ANO,12,1),IF(ISNUMBER($H148),$H148,$G148)&gt;=DATE(ML_ANO,11,1)),1,""),"")</f>
        <v/>
      </c>
      <c r="Z148" s="68" t="str">
        <f>IF(ISNUMBER($G148),IF(AND($G148&lt;DATE(ML_ANO,13,1),IF(ISNUMBER($H148),$H148,$G148)&gt;=DATE(ML_ANO,12,1)),1,""),"")</f>
        <v/>
      </c>
    </row>
    <row r="149">
      <c r="A149" s="42" t="inlineStr">
        <is>
          <t>A-145</t>
        </is>
      </c>
      <c r="B149" s="43" t="str">
        <f>IF($E149="","",IF(COUNTIF('Plan Cultivos'!$D$5:$D$204,"?*")=1,INDEX('Plan Cultivos'!$A$5:$A$204,MATCH("?*",'Plan Cultivos'!$D$5:$D$204,0)),""))</f>
        <v/>
      </c>
      <c r="C149" s="41" t="str">
        <f>IF($E149="","",ML_N)</f>
        <v/>
      </c>
      <c r="D149" s="43" t="str">
        <f>IF($B149="","",IFERROR(VLOOKUP($B149,'Plan Cultivos'!$A$5:$D$204,4,FALSE)&amp;"",""))</f>
        <v/>
      </c>
      <c r="E149" s="45" t="n"/>
      <c r="F149" s="43" t="n"/>
      <c r="G149" s="52" t="n"/>
      <c r="H149" s="52" t="n"/>
      <c r="I149" s="53" t="str">
        <f>IF(AND(ISNUMBER($G149),ISNUMBER($H149)),$H149-$G149+1,"")</f>
        <v/>
      </c>
      <c r="J149" s="43" t="str">
        <f>IF($E149="","",ML_RESP)</f>
        <v/>
      </c>
      <c r="K149" s="45" t="str">
        <f>IF($E149="","",IFERROR(VLOOKUP($B149,'Plan Cultivos'!$A$5:$T$204,20,FALSE)&amp;"",ML_FICHA&amp;""))</f>
        <v/>
      </c>
      <c r="L149" s="45" t="n"/>
      <c r="M149" s="43" t="n"/>
      <c r="N149" s="56" t="n"/>
      <c r="O149" s="67" t="str">
        <f>IF(ISNUMBER($G149),IF(AND($G149&lt;DATE(ML_ANO,2,1),IF(ISNUMBER($H149),$H149,$G149)&gt;=DATE(ML_ANO,1,1)),1,""),"")</f>
        <v/>
      </c>
      <c r="P149" s="67" t="str">
        <f>IF(ISNUMBER($G149),IF(AND($G149&lt;DATE(ML_ANO,3,1),IF(ISNUMBER($H149),$H149,$G149)&gt;=DATE(ML_ANO,2,1)),1,""),"")</f>
        <v/>
      </c>
      <c r="Q149" s="67" t="str">
        <f>IF(ISNUMBER($G149),IF(AND($G149&lt;DATE(ML_ANO,4,1),IF(ISNUMBER($H149),$H149,$G149)&gt;=DATE(ML_ANO,3,1)),1,""),"")</f>
        <v/>
      </c>
      <c r="R149" s="67" t="str">
        <f>IF(ISNUMBER($G149),IF(AND($G149&lt;DATE(ML_ANO,5,1),IF(ISNUMBER($H149),$H149,$G149)&gt;=DATE(ML_ANO,4,1)),1,""),"")</f>
        <v/>
      </c>
      <c r="S149" s="67" t="str">
        <f>IF(ISNUMBER($G149),IF(AND($G149&lt;DATE(ML_ANO,6,1),IF(ISNUMBER($H149),$H149,$G149)&gt;=DATE(ML_ANO,5,1)),1,""),"")</f>
        <v/>
      </c>
      <c r="T149" s="67" t="str">
        <f>IF(ISNUMBER($G149),IF(AND($G149&lt;DATE(ML_ANO,7,1),IF(ISNUMBER($H149),$H149,$G149)&gt;=DATE(ML_ANO,6,1)),1,""),"")</f>
        <v/>
      </c>
      <c r="U149" s="67" t="str">
        <f>IF(ISNUMBER($G149),IF(AND($G149&lt;DATE(ML_ANO,8,1),IF(ISNUMBER($H149),$H149,$G149)&gt;=DATE(ML_ANO,7,1)),1,""),"")</f>
        <v/>
      </c>
      <c r="V149" s="67" t="str">
        <f>IF(ISNUMBER($G149),IF(AND($G149&lt;DATE(ML_ANO,9,1),IF(ISNUMBER($H149),$H149,$G149)&gt;=DATE(ML_ANO,8,1)),1,""),"")</f>
        <v/>
      </c>
      <c r="W149" s="67" t="str">
        <f>IF(ISNUMBER($G149),IF(AND($G149&lt;DATE(ML_ANO,10,1),IF(ISNUMBER($H149),$H149,$G149)&gt;=DATE(ML_ANO,9,1)),1,""),"")</f>
        <v/>
      </c>
      <c r="X149" s="67" t="str">
        <f>IF(ISNUMBER($G149),IF(AND($G149&lt;DATE(ML_ANO,11,1),IF(ISNUMBER($H149),$H149,$G149)&gt;=DATE(ML_ANO,10,1)),1,""),"")</f>
        <v/>
      </c>
      <c r="Y149" s="67" t="str">
        <f>IF(ISNUMBER($G149),IF(AND($G149&lt;DATE(ML_ANO,12,1),IF(ISNUMBER($H149),$H149,$G149)&gt;=DATE(ML_ANO,11,1)),1,""),"")</f>
        <v/>
      </c>
      <c r="Z149" s="67" t="str">
        <f>IF(ISNUMBER($G149),IF(AND($G149&lt;DATE(ML_ANO,13,1),IF(ISNUMBER($H149),$H149,$G149)&gt;=DATE(ML_ANO,12,1)),1,""),"")</f>
        <v/>
      </c>
    </row>
    <row r="150">
      <c r="A150" s="57" t="inlineStr">
        <is>
          <t>A-146</t>
        </is>
      </c>
      <c r="B150" s="48" t="str">
        <f>IF($E150="","",IF(COUNTIF('Plan Cultivos'!$D$5:$D$204,"?*")=1,INDEX('Plan Cultivos'!$A$5:$A$204,MATCH("?*",'Plan Cultivos'!$D$5:$D$204,0)),""))</f>
        <v/>
      </c>
      <c r="C150" s="58" t="str">
        <f>IF($E150="","",ML_N)</f>
        <v/>
      </c>
      <c r="D150" s="48" t="str">
        <f>IF($B150="","",IFERROR(VLOOKUP($B150,'Plan Cultivos'!$A$5:$D$204,4,FALSE)&amp;"",""))</f>
        <v/>
      </c>
      <c r="E150" s="47" t="n"/>
      <c r="F150" s="48" t="n"/>
      <c r="G150" s="59" t="n"/>
      <c r="H150" s="59" t="n"/>
      <c r="I150" s="60" t="str">
        <f>IF(AND(ISNUMBER($G150),ISNUMBER($H150)),$H150-$G150+1,"")</f>
        <v/>
      </c>
      <c r="J150" s="48" t="str">
        <f>IF($E150="","",ML_RESP)</f>
        <v/>
      </c>
      <c r="K150" s="47" t="str">
        <f>IF($E150="","",IFERROR(VLOOKUP($B150,'Plan Cultivos'!$A$5:$T$204,20,FALSE)&amp;"",ML_FICHA&amp;""))</f>
        <v/>
      </c>
      <c r="L150" s="47" t="n"/>
      <c r="M150" s="48" t="n"/>
      <c r="N150" s="63" t="n"/>
      <c r="O150" s="68" t="str">
        <f>IF(ISNUMBER($G150),IF(AND($G150&lt;DATE(ML_ANO,2,1),IF(ISNUMBER($H150),$H150,$G150)&gt;=DATE(ML_ANO,1,1)),1,""),"")</f>
        <v/>
      </c>
      <c r="P150" s="68" t="str">
        <f>IF(ISNUMBER($G150),IF(AND($G150&lt;DATE(ML_ANO,3,1),IF(ISNUMBER($H150),$H150,$G150)&gt;=DATE(ML_ANO,2,1)),1,""),"")</f>
        <v/>
      </c>
      <c r="Q150" s="68" t="str">
        <f>IF(ISNUMBER($G150),IF(AND($G150&lt;DATE(ML_ANO,4,1),IF(ISNUMBER($H150),$H150,$G150)&gt;=DATE(ML_ANO,3,1)),1,""),"")</f>
        <v/>
      </c>
      <c r="R150" s="68" t="str">
        <f>IF(ISNUMBER($G150),IF(AND($G150&lt;DATE(ML_ANO,5,1),IF(ISNUMBER($H150),$H150,$G150)&gt;=DATE(ML_ANO,4,1)),1,""),"")</f>
        <v/>
      </c>
      <c r="S150" s="68" t="str">
        <f>IF(ISNUMBER($G150),IF(AND($G150&lt;DATE(ML_ANO,6,1),IF(ISNUMBER($H150),$H150,$G150)&gt;=DATE(ML_ANO,5,1)),1,""),"")</f>
        <v/>
      </c>
      <c r="T150" s="68" t="str">
        <f>IF(ISNUMBER($G150),IF(AND($G150&lt;DATE(ML_ANO,7,1),IF(ISNUMBER($H150),$H150,$G150)&gt;=DATE(ML_ANO,6,1)),1,""),"")</f>
        <v/>
      </c>
      <c r="U150" s="68" t="str">
        <f>IF(ISNUMBER($G150),IF(AND($G150&lt;DATE(ML_ANO,8,1),IF(ISNUMBER($H150),$H150,$G150)&gt;=DATE(ML_ANO,7,1)),1,""),"")</f>
        <v/>
      </c>
      <c r="V150" s="68" t="str">
        <f>IF(ISNUMBER($G150),IF(AND($G150&lt;DATE(ML_ANO,9,1),IF(ISNUMBER($H150),$H150,$G150)&gt;=DATE(ML_ANO,8,1)),1,""),"")</f>
        <v/>
      </c>
      <c r="W150" s="68" t="str">
        <f>IF(ISNUMBER($G150),IF(AND($G150&lt;DATE(ML_ANO,10,1),IF(ISNUMBER($H150),$H150,$G150)&gt;=DATE(ML_ANO,9,1)),1,""),"")</f>
        <v/>
      </c>
      <c r="X150" s="68" t="str">
        <f>IF(ISNUMBER($G150),IF(AND($G150&lt;DATE(ML_ANO,11,1),IF(ISNUMBER($H150),$H150,$G150)&gt;=DATE(ML_ANO,10,1)),1,""),"")</f>
        <v/>
      </c>
      <c r="Y150" s="68" t="str">
        <f>IF(ISNUMBER($G150),IF(AND($G150&lt;DATE(ML_ANO,12,1),IF(ISNUMBER($H150),$H150,$G150)&gt;=DATE(ML_ANO,11,1)),1,""),"")</f>
        <v/>
      </c>
      <c r="Z150" s="68" t="str">
        <f>IF(ISNUMBER($G150),IF(AND($G150&lt;DATE(ML_ANO,13,1),IF(ISNUMBER($H150),$H150,$G150)&gt;=DATE(ML_ANO,12,1)),1,""),"")</f>
        <v/>
      </c>
    </row>
    <row r="151">
      <c r="A151" s="42" t="inlineStr">
        <is>
          <t>A-147</t>
        </is>
      </c>
      <c r="B151" s="43" t="str">
        <f>IF($E151="","",IF(COUNTIF('Plan Cultivos'!$D$5:$D$204,"?*")=1,INDEX('Plan Cultivos'!$A$5:$A$204,MATCH("?*",'Plan Cultivos'!$D$5:$D$204,0)),""))</f>
        <v/>
      </c>
      <c r="C151" s="41" t="str">
        <f>IF($E151="","",ML_N)</f>
        <v/>
      </c>
      <c r="D151" s="43" t="str">
        <f>IF($B151="","",IFERROR(VLOOKUP($B151,'Plan Cultivos'!$A$5:$D$204,4,FALSE)&amp;"",""))</f>
        <v/>
      </c>
      <c r="E151" s="45" t="n"/>
      <c r="F151" s="43" t="n"/>
      <c r="G151" s="52" t="n"/>
      <c r="H151" s="52" t="n"/>
      <c r="I151" s="53" t="str">
        <f>IF(AND(ISNUMBER($G151),ISNUMBER($H151)),$H151-$G151+1,"")</f>
        <v/>
      </c>
      <c r="J151" s="43" t="str">
        <f>IF($E151="","",ML_RESP)</f>
        <v/>
      </c>
      <c r="K151" s="45" t="str">
        <f>IF($E151="","",IFERROR(VLOOKUP($B151,'Plan Cultivos'!$A$5:$T$204,20,FALSE)&amp;"",ML_FICHA&amp;""))</f>
        <v/>
      </c>
      <c r="L151" s="45" t="n"/>
      <c r="M151" s="43" t="n"/>
      <c r="N151" s="56" t="n"/>
      <c r="O151" s="67" t="str">
        <f>IF(ISNUMBER($G151),IF(AND($G151&lt;DATE(ML_ANO,2,1),IF(ISNUMBER($H151),$H151,$G151)&gt;=DATE(ML_ANO,1,1)),1,""),"")</f>
        <v/>
      </c>
      <c r="P151" s="67" t="str">
        <f>IF(ISNUMBER($G151),IF(AND($G151&lt;DATE(ML_ANO,3,1),IF(ISNUMBER($H151),$H151,$G151)&gt;=DATE(ML_ANO,2,1)),1,""),"")</f>
        <v/>
      </c>
      <c r="Q151" s="67" t="str">
        <f>IF(ISNUMBER($G151),IF(AND($G151&lt;DATE(ML_ANO,4,1),IF(ISNUMBER($H151),$H151,$G151)&gt;=DATE(ML_ANO,3,1)),1,""),"")</f>
        <v/>
      </c>
      <c r="R151" s="67" t="str">
        <f>IF(ISNUMBER($G151),IF(AND($G151&lt;DATE(ML_ANO,5,1),IF(ISNUMBER($H151),$H151,$G151)&gt;=DATE(ML_ANO,4,1)),1,""),"")</f>
        <v/>
      </c>
      <c r="S151" s="67" t="str">
        <f>IF(ISNUMBER($G151),IF(AND($G151&lt;DATE(ML_ANO,6,1),IF(ISNUMBER($H151),$H151,$G151)&gt;=DATE(ML_ANO,5,1)),1,""),"")</f>
        <v/>
      </c>
      <c r="T151" s="67" t="str">
        <f>IF(ISNUMBER($G151),IF(AND($G151&lt;DATE(ML_ANO,7,1),IF(ISNUMBER($H151),$H151,$G151)&gt;=DATE(ML_ANO,6,1)),1,""),"")</f>
        <v/>
      </c>
      <c r="U151" s="67" t="str">
        <f>IF(ISNUMBER($G151),IF(AND($G151&lt;DATE(ML_ANO,8,1),IF(ISNUMBER($H151),$H151,$G151)&gt;=DATE(ML_ANO,7,1)),1,""),"")</f>
        <v/>
      </c>
      <c r="V151" s="67" t="str">
        <f>IF(ISNUMBER($G151),IF(AND($G151&lt;DATE(ML_ANO,9,1),IF(ISNUMBER($H151),$H151,$G151)&gt;=DATE(ML_ANO,8,1)),1,""),"")</f>
        <v/>
      </c>
      <c r="W151" s="67" t="str">
        <f>IF(ISNUMBER($G151),IF(AND($G151&lt;DATE(ML_ANO,10,1),IF(ISNUMBER($H151),$H151,$G151)&gt;=DATE(ML_ANO,9,1)),1,""),"")</f>
        <v/>
      </c>
      <c r="X151" s="67" t="str">
        <f>IF(ISNUMBER($G151),IF(AND($G151&lt;DATE(ML_ANO,11,1),IF(ISNUMBER($H151),$H151,$G151)&gt;=DATE(ML_ANO,10,1)),1,""),"")</f>
        <v/>
      </c>
      <c r="Y151" s="67" t="str">
        <f>IF(ISNUMBER($G151),IF(AND($G151&lt;DATE(ML_ANO,12,1),IF(ISNUMBER($H151),$H151,$G151)&gt;=DATE(ML_ANO,11,1)),1,""),"")</f>
        <v/>
      </c>
      <c r="Z151" s="67" t="str">
        <f>IF(ISNUMBER($G151),IF(AND($G151&lt;DATE(ML_ANO,13,1),IF(ISNUMBER($H151),$H151,$G151)&gt;=DATE(ML_ANO,12,1)),1,""),"")</f>
        <v/>
      </c>
    </row>
    <row r="152">
      <c r="A152" s="57" t="inlineStr">
        <is>
          <t>A-148</t>
        </is>
      </c>
      <c r="B152" s="48" t="str">
        <f>IF($E152="","",IF(COUNTIF('Plan Cultivos'!$D$5:$D$204,"?*")=1,INDEX('Plan Cultivos'!$A$5:$A$204,MATCH("?*",'Plan Cultivos'!$D$5:$D$204,0)),""))</f>
        <v/>
      </c>
      <c r="C152" s="58" t="str">
        <f>IF($E152="","",ML_N)</f>
        <v/>
      </c>
      <c r="D152" s="48" t="str">
        <f>IF($B152="","",IFERROR(VLOOKUP($B152,'Plan Cultivos'!$A$5:$D$204,4,FALSE)&amp;"",""))</f>
        <v/>
      </c>
      <c r="E152" s="47" t="n"/>
      <c r="F152" s="48" t="n"/>
      <c r="G152" s="59" t="n"/>
      <c r="H152" s="59" t="n"/>
      <c r="I152" s="60" t="str">
        <f>IF(AND(ISNUMBER($G152),ISNUMBER($H152)),$H152-$G152+1,"")</f>
        <v/>
      </c>
      <c r="J152" s="48" t="str">
        <f>IF($E152="","",ML_RESP)</f>
        <v/>
      </c>
      <c r="K152" s="47" t="str">
        <f>IF($E152="","",IFERROR(VLOOKUP($B152,'Plan Cultivos'!$A$5:$T$204,20,FALSE)&amp;"",ML_FICHA&amp;""))</f>
        <v/>
      </c>
      <c r="L152" s="47" t="n"/>
      <c r="M152" s="48" t="n"/>
      <c r="N152" s="63" t="n"/>
      <c r="O152" s="68" t="str">
        <f>IF(ISNUMBER($G152),IF(AND($G152&lt;DATE(ML_ANO,2,1),IF(ISNUMBER($H152),$H152,$G152)&gt;=DATE(ML_ANO,1,1)),1,""),"")</f>
        <v/>
      </c>
      <c r="P152" s="68" t="str">
        <f>IF(ISNUMBER($G152),IF(AND($G152&lt;DATE(ML_ANO,3,1),IF(ISNUMBER($H152),$H152,$G152)&gt;=DATE(ML_ANO,2,1)),1,""),"")</f>
        <v/>
      </c>
      <c r="Q152" s="68" t="str">
        <f>IF(ISNUMBER($G152),IF(AND($G152&lt;DATE(ML_ANO,4,1),IF(ISNUMBER($H152),$H152,$G152)&gt;=DATE(ML_ANO,3,1)),1,""),"")</f>
        <v/>
      </c>
      <c r="R152" s="68" t="str">
        <f>IF(ISNUMBER($G152),IF(AND($G152&lt;DATE(ML_ANO,5,1),IF(ISNUMBER($H152),$H152,$G152)&gt;=DATE(ML_ANO,4,1)),1,""),"")</f>
        <v/>
      </c>
      <c r="S152" s="68" t="str">
        <f>IF(ISNUMBER($G152),IF(AND($G152&lt;DATE(ML_ANO,6,1),IF(ISNUMBER($H152),$H152,$G152)&gt;=DATE(ML_ANO,5,1)),1,""),"")</f>
        <v/>
      </c>
      <c r="T152" s="68" t="str">
        <f>IF(ISNUMBER($G152),IF(AND($G152&lt;DATE(ML_ANO,7,1),IF(ISNUMBER($H152),$H152,$G152)&gt;=DATE(ML_ANO,6,1)),1,""),"")</f>
        <v/>
      </c>
      <c r="U152" s="68" t="str">
        <f>IF(ISNUMBER($G152),IF(AND($G152&lt;DATE(ML_ANO,8,1),IF(ISNUMBER($H152),$H152,$G152)&gt;=DATE(ML_ANO,7,1)),1,""),"")</f>
        <v/>
      </c>
      <c r="V152" s="68" t="str">
        <f>IF(ISNUMBER($G152),IF(AND($G152&lt;DATE(ML_ANO,9,1),IF(ISNUMBER($H152),$H152,$G152)&gt;=DATE(ML_ANO,8,1)),1,""),"")</f>
        <v/>
      </c>
      <c r="W152" s="68" t="str">
        <f>IF(ISNUMBER($G152),IF(AND($G152&lt;DATE(ML_ANO,10,1),IF(ISNUMBER($H152),$H152,$G152)&gt;=DATE(ML_ANO,9,1)),1,""),"")</f>
        <v/>
      </c>
      <c r="X152" s="68" t="str">
        <f>IF(ISNUMBER($G152),IF(AND($G152&lt;DATE(ML_ANO,11,1),IF(ISNUMBER($H152),$H152,$G152)&gt;=DATE(ML_ANO,10,1)),1,""),"")</f>
        <v/>
      </c>
      <c r="Y152" s="68" t="str">
        <f>IF(ISNUMBER($G152),IF(AND($G152&lt;DATE(ML_ANO,12,1),IF(ISNUMBER($H152),$H152,$G152)&gt;=DATE(ML_ANO,11,1)),1,""),"")</f>
        <v/>
      </c>
      <c r="Z152" s="68" t="str">
        <f>IF(ISNUMBER($G152),IF(AND($G152&lt;DATE(ML_ANO,13,1),IF(ISNUMBER($H152),$H152,$G152)&gt;=DATE(ML_ANO,12,1)),1,""),"")</f>
        <v/>
      </c>
    </row>
    <row r="153">
      <c r="A153" s="42" t="inlineStr">
        <is>
          <t>A-149</t>
        </is>
      </c>
      <c r="B153" s="43" t="str">
        <f>IF($E153="","",IF(COUNTIF('Plan Cultivos'!$D$5:$D$204,"?*")=1,INDEX('Plan Cultivos'!$A$5:$A$204,MATCH("?*",'Plan Cultivos'!$D$5:$D$204,0)),""))</f>
        <v/>
      </c>
      <c r="C153" s="41" t="str">
        <f>IF($E153="","",ML_N)</f>
        <v/>
      </c>
      <c r="D153" s="43" t="str">
        <f>IF($B153="","",IFERROR(VLOOKUP($B153,'Plan Cultivos'!$A$5:$D$204,4,FALSE)&amp;"",""))</f>
        <v/>
      </c>
      <c r="E153" s="45" t="n"/>
      <c r="F153" s="43" t="n"/>
      <c r="G153" s="52" t="n"/>
      <c r="H153" s="52" t="n"/>
      <c r="I153" s="53" t="str">
        <f>IF(AND(ISNUMBER($G153),ISNUMBER($H153)),$H153-$G153+1,"")</f>
        <v/>
      </c>
      <c r="J153" s="43" t="str">
        <f>IF($E153="","",ML_RESP)</f>
        <v/>
      </c>
      <c r="K153" s="45" t="str">
        <f>IF($E153="","",IFERROR(VLOOKUP($B153,'Plan Cultivos'!$A$5:$T$204,20,FALSE)&amp;"",ML_FICHA&amp;""))</f>
        <v/>
      </c>
      <c r="L153" s="45" t="n"/>
      <c r="M153" s="43" t="n"/>
      <c r="N153" s="56" t="n"/>
      <c r="O153" s="67" t="str">
        <f>IF(ISNUMBER($G153),IF(AND($G153&lt;DATE(ML_ANO,2,1),IF(ISNUMBER($H153),$H153,$G153)&gt;=DATE(ML_ANO,1,1)),1,""),"")</f>
        <v/>
      </c>
      <c r="P153" s="67" t="str">
        <f>IF(ISNUMBER($G153),IF(AND($G153&lt;DATE(ML_ANO,3,1),IF(ISNUMBER($H153),$H153,$G153)&gt;=DATE(ML_ANO,2,1)),1,""),"")</f>
        <v/>
      </c>
      <c r="Q153" s="67" t="str">
        <f>IF(ISNUMBER($G153),IF(AND($G153&lt;DATE(ML_ANO,4,1),IF(ISNUMBER($H153),$H153,$G153)&gt;=DATE(ML_ANO,3,1)),1,""),"")</f>
        <v/>
      </c>
      <c r="R153" s="67" t="str">
        <f>IF(ISNUMBER($G153),IF(AND($G153&lt;DATE(ML_ANO,5,1),IF(ISNUMBER($H153),$H153,$G153)&gt;=DATE(ML_ANO,4,1)),1,""),"")</f>
        <v/>
      </c>
      <c r="S153" s="67" t="str">
        <f>IF(ISNUMBER($G153),IF(AND($G153&lt;DATE(ML_ANO,6,1),IF(ISNUMBER($H153),$H153,$G153)&gt;=DATE(ML_ANO,5,1)),1,""),"")</f>
        <v/>
      </c>
      <c r="T153" s="67" t="str">
        <f>IF(ISNUMBER($G153),IF(AND($G153&lt;DATE(ML_ANO,7,1),IF(ISNUMBER($H153),$H153,$G153)&gt;=DATE(ML_ANO,6,1)),1,""),"")</f>
        <v/>
      </c>
      <c r="U153" s="67" t="str">
        <f>IF(ISNUMBER($G153),IF(AND($G153&lt;DATE(ML_ANO,8,1),IF(ISNUMBER($H153),$H153,$G153)&gt;=DATE(ML_ANO,7,1)),1,""),"")</f>
        <v/>
      </c>
      <c r="V153" s="67" t="str">
        <f>IF(ISNUMBER($G153),IF(AND($G153&lt;DATE(ML_ANO,9,1),IF(ISNUMBER($H153),$H153,$G153)&gt;=DATE(ML_ANO,8,1)),1,""),"")</f>
        <v/>
      </c>
      <c r="W153" s="67" t="str">
        <f>IF(ISNUMBER($G153),IF(AND($G153&lt;DATE(ML_ANO,10,1),IF(ISNUMBER($H153),$H153,$G153)&gt;=DATE(ML_ANO,9,1)),1,""),"")</f>
        <v/>
      </c>
      <c r="X153" s="67" t="str">
        <f>IF(ISNUMBER($G153),IF(AND($G153&lt;DATE(ML_ANO,11,1),IF(ISNUMBER($H153),$H153,$G153)&gt;=DATE(ML_ANO,10,1)),1,""),"")</f>
        <v/>
      </c>
      <c r="Y153" s="67" t="str">
        <f>IF(ISNUMBER($G153),IF(AND($G153&lt;DATE(ML_ANO,12,1),IF(ISNUMBER($H153),$H153,$G153)&gt;=DATE(ML_ANO,11,1)),1,""),"")</f>
        <v/>
      </c>
      <c r="Z153" s="67" t="str">
        <f>IF(ISNUMBER($G153),IF(AND($G153&lt;DATE(ML_ANO,13,1),IF(ISNUMBER($H153),$H153,$G153)&gt;=DATE(ML_ANO,12,1)),1,""),"")</f>
        <v/>
      </c>
    </row>
    <row r="154">
      <c r="A154" s="57" t="inlineStr">
        <is>
          <t>A-150</t>
        </is>
      </c>
      <c r="B154" s="48" t="str">
        <f>IF($E154="","",IF(COUNTIF('Plan Cultivos'!$D$5:$D$204,"?*")=1,INDEX('Plan Cultivos'!$A$5:$A$204,MATCH("?*",'Plan Cultivos'!$D$5:$D$204,0)),""))</f>
        <v/>
      </c>
      <c r="C154" s="58" t="str">
        <f>IF($E154="","",ML_N)</f>
        <v/>
      </c>
      <c r="D154" s="48" t="str">
        <f>IF($B154="","",IFERROR(VLOOKUP($B154,'Plan Cultivos'!$A$5:$D$204,4,FALSE)&amp;"",""))</f>
        <v/>
      </c>
      <c r="E154" s="47" t="n"/>
      <c r="F154" s="48" t="n"/>
      <c r="G154" s="59" t="n"/>
      <c r="H154" s="59" t="n"/>
      <c r="I154" s="60" t="str">
        <f>IF(AND(ISNUMBER($G154),ISNUMBER($H154)),$H154-$G154+1,"")</f>
        <v/>
      </c>
      <c r="J154" s="48" t="str">
        <f>IF($E154="","",ML_RESP)</f>
        <v/>
      </c>
      <c r="K154" s="47" t="str">
        <f>IF($E154="","",IFERROR(VLOOKUP($B154,'Plan Cultivos'!$A$5:$T$204,20,FALSE)&amp;"",ML_FICHA&amp;""))</f>
        <v/>
      </c>
      <c r="L154" s="47" t="n"/>
      <c r="M154" s="48" t="n"/>
      <c r="N154" s="63" t="n"/>
      <c r="O154" s="68" t="str">
        <f>IF(ISNUMBER($G154),IF(AND($G154&lt;DATE(ML_ANO,2,1),IF(ISNUMBER($H154),$H154,$G154)&gt;=DATE(ML_ANO,1,1)),1,""),"")</f>
        <v/>
      </c>
      <c r="P154" s="68" t="str">
        <f>IF(ISNUMBER($G154),IF(AND($G154&lt;DATE(ML_ANO,3,1),IF(ISNUMBER($H154),$H154,$G154)&gt;=DATE(ML_ANO,2,1)),1,""),"")</f>
        <v/>
      </c>
      <c r="Q154" s="68" t="str">
        <f>IF(ISNUMBER($G154),IF(AND($G154&lt;DATE(ML_ANO,4,1),IF(ISNUMBER($H154),$H154,$G154)&gt;=DATE(ML_ANO,3,1)),1,""),"")</f>
        <v/>
      </c>
      <c r="R154" s="68" t="str">
        <f>IF(ISNUMBER($G154),IF(AND($G154&lt;DATE(ML_ANO,5,1),IF(ISNUMBER($H154),$H154,$G154)&gt;=DATE(ML_ANO,4,1)),1,""),"")</f>
        <v/>
      </c>
      <c r="S154" s="68" t="str">
        <f>IF(ISNUMBER($G154),IF(AND($G154&lt;DATE(ML_ANO,6,1),IF(ISNUMBER($H154),$H154,$G154)&gt;=DATE(ML_ANO,5,1)),1,""),"")</f>
        <v/>
      </c>
      <c r="T154" s="68" t="str">
        <f>IF(ISNUMBER($G154),IF(AND($G154&lt;DATE(ML_ANO,7,1),IF(ISNUMBER($H154),$H154,$G154)&gt;=DATE(ML_ANO,6,1)),1,""),"")</f>
        <v/>
      </c>
      <c r="U154" s="68" t="str">
        <f>IF(ISNUMBER($G154),IF(AND($G154&lt;DATE(ML_ANO,8,1),IF(ISNUMBER($H154),$H154,$G154)&gt;=DATE(ML_ANO,7,1)),1,""),"")</f>
        <v/>
      </c>
      <c r="V154" s="68" t="str">
        <f>IF(ISNUMBER($G154),IF(AND($G154&lt;DATE(ML_ANO,9,1),IF(ISNUMBER($H154),$H154,$G154)&gt;=DATE(ML_ANO,8,1)),1,""),"")</f>
        <v/>
      </c>
      <c r="W154" s="68" t="str">
        <f>IF(ISNUMBER($G154),IF(AND($G154&lt;DATE(ML_ANO,10,1),IF(ISNUMBER($H154),$H154,$G154)&gt;=DATE(ML_ANO,9,1)),1,""),"")</f>
        <v/>
      </c>
      <c r="X154" s="68" t="str">
        <f>IF(ISNUMBER($G154),IF(AND($G154&lt;DATE(ML_ANO,11,1),IF(ISNUMBER($H154),$H154,$G154)&gt;=DATE(ML_ANO,10,1)),1,""),"")</f>
        <v/>
      </c>
      <c r="Y154" s="68" t="str">
        <f>IF(ISNUMBER($G154),IF(AND($G154&lt;DATE(ML_ANO,12,1),IF(ISNUMBER($H154),$H154,$G154)&gt;=DATE(ML_ANO,11,1)),1,""),"")</f>
        <v/>
      </c>
      <c r="Z154" s="68" t="str">
        <f>IF(ISNUMBER($G154),IF(AND($G154&lt;DATE(ML_ANO,13,1),IF(ISNUMBER($H154),$H154,$G154)&gt;=DATE(ML_ANO,12,1)),1,""),"")</f>
        <v/>
      </c>
    </row>
    <row r="155">
      <c r="A155" s="42" t="inlineStr">
        <is>
          <t>A-151</t>
        </is>
      </c>
      <c r="B155" s="43" t="str">
        <f>IF($E155="","",IF(COUNTIF('Plan Cultivos'!$D$5:$D$204,"?*")=1,INDEX('Plan Cultivos'!$A$5:$A$204,MATCH("?*",'Plan Cultivos'!$D$5:$D$204,0)),""))</f>
        <v/>
      </c>
      <c r="C155" s="41" t="str">
        <f>IF($E155="","",ML_N)</f>
        <v/>
      </c>
      <c r="D155" s="43" t="str">
        <f>IF($B155="","",IFERROR(VLOOKUP($B155,'Plan Cultivos'!$A$5:$D$204,4,FALSE)&amp;"",""))</f>
        <v/>
      </c>
      <c r="E155" s="45" t="n"/>
      <c r="F155" s="43" t="n"/>
      <c r="G155" s="52" t="n"/>
      <c r="H155" s="52" t="n"/>
      <c r="I155" s="53" t="str">
        <f>IF(AND(ISNUMBER($G155),ISNUMBER($H155)),$H155-$G155+1,"")</f>
        <v/>
      </c>
      <c r="J155" s="43" t="str">
        <f>IF($E155="","",ML_RESP)</f>
        <v/>
      </c>
      <c r="K155" s="45" t="str">
        <f>IF($E155="","",IFERROR(VLOOKUP($B155,'Plan Cultivos'!$A$5:$T$204,20,FALSE)&amp;"",ML_FICHA&amp;""))</f>
        <v/>
      </c>
      <c r="L155" s="45" t="n"/>
      <c r="M155" s="43" t="n"/>
      <c r="N155" s="56" t="n"/>
      <c r="O155" s="67" t="str">
        <f>IF(ISNUMBER($G155),IF(AND($G155&lt;DATE(ML_ANO,2,1),IF(ISNUMBER($H155),$H155,$G155)&gt;=DATE(ML_ANO,1,1)),1,""),"")</f>
        <v/>
      </c>
      <c r="P155" s="67" t="str">
        <f>IF(ISNUMBER($G155),IF(AND($G155&lt;DATE(ML_ANO,3,1),IF(ISNUMBER($H155),$H155,$G155)&gt;=DATE(ML_ANO,2,1)),1,""),"")</f>
        <v/>
      </c>
      <c r="Q155" s="67" t="str">
        <f>IF(ISNUMBER($G155),IF(AND($G155&lt;DATE(ML_ANO,4,1),IF(ISNUMBER($H155),$H155,$G155)&gt;=DATE(ML_ANO,3,1)),1,""),"")</f>
        <v/>
      </c>
      <c r="R155" s="67" t="str">
        <f>IF(ISNUMBER($G155),IF(AND($G155&lt;DATE(ML_ANO,5,1),IF(ISNUMBER($H155),$H155,$G155)&gt;=DATE(ML_ANO,4,1)),1,""),"")</f>
        <v/>
      </c>
      <c r="S155" s="67" t="str">
        <f>IF(ISNUMBER($G155),IF(AND($G155&lt;DATE(ML_ANO,6,1),IF(ISNUMBER($H155),$H155,$G155)&gt;=DATE(ML_ANO,5,1)),1,""),"")</f>
        <v/>
      </c>
      <c r="T155" s="67" t="str">
        <f>IF(ISNUMBER($G155),IF(AND($G155&lt;DATE(ML_ANO,7,1),IF(ISNUMBER($H155),$H155,$G155)&gt;=DATE(ML_ANO,6,1)),1,""),"")</f>
        <v/>
      </c>
      <c r="U155" s="67" t="str">
        <f>IF(ISNUMBER($G155),IF(AND($G155&lt;DATE(ML_ANO,8,1),IF(ISNUMBER($H155),$H155,$G155)&gt;=DATE(ML_ANO,7,1)),1,""),"")</f>
        <v/>
      </c>
      <c r="V155" s="67" t="str">
        <f>IF(ISNUMBER($G155),IF(AND($G155&lt;DATE(ML_ANO,9,1),IF(ISNUMBER($H155),$H155,$G155)&gt;=DATE(ML_ANO,8,1)),1,""),"")</f>
        <v/>
      </c>
      <c r="W155" s="67" t="str">
        <f>IF(ISNUMBER($G155),IF(AND($G155&lt;DATE(ML_ANO,10,1),IF(ISNUMBER($H155),$H155,$G155)&gt;=DATE(ML_ANO,9,1)),1,""),"")</f>
        <v/>
      </c>
      <c r="X155" s="67" t="str">
        <f>IF(ISNUMBER($G155),IF(AND($G155&lt;DATE(ML_ANO,11,1),IF(ISNUMBER($H155),$H155,$G155)&gt;=DATE(ML_ANO,10,1)),1,""),"")</f>
        <v/>
      </c>
      <c r="Y155" s="67" t="str">
        <f>IF(ISNUMBER($G155),IF(AND($G155&lt;DATE(ML_ANO,12,1),IF(ISNUMBER($H155),$H155,$G155)&gt;=DATE(ML_ANO,11,1)),1,""),"")</f>
        <v/>
      </c>
      <c r="Z155" s="67" t="str">
        <f>IF(ISNUMBER($G155),IF(AND($G155&lt;DATE(ML_ANO,13,1),IF(ISNUMBER($H155),$H155,$G155)&gt;=DATE(ML_ANO,12,1)),1,""),"")</f>
        <v/>
      </c>
    </row>
    <row r="156">
      <c r="A156" s="57" t="inlineStr">
        <is>
          <t>A-152</t>
        </is>
      </c>
      <c r="B156" s="48" t="str">
        <f>IF($E156="","",IF(COUNTIF('Plan Cultivos'!$D$5:$D$204,"?*")=1,INDEX('Plan Cultivos'!$A$5:$A$204,MATCH("?*",'Plan Cultivos'!$D$5:$D$204,0)),""))</f>
        <v/>
      </c>
      <c r="C156" s="58" t="str">
        <f>IF($E156="","",ML_N)</f>
        <v/>
      </c>
      <c r="D156" s="48" t="str">
        <f>IF($B156="","",IFERROR(VLOOKUP($B156,'Plan Cultivos'!$A$5:$D$204,4,FALSE)&amp;"",""))</f>
        <v/>
      </c>
      <c r="E156" s="47" t="n"/>
      <c r="F156" s="48" t="n"/>
      <c r="G156" s="59" t="n"/>
      <c r="H156" s="59" t="n"/>
      <c r="I156" s="60" t="str">
        <f>IF(AND(ISNUMBER($G156),ISNUMBER($H156)),$H156-$G156+1,"")</f>
        <v/>
      </c>
      <c r="J156" s="48" t="str">
        <f>IF($E156="","",ML_RESP)</f>
        <v/>
      </c>
      <c r="K156" s="47" t="str">
        <f>IF($E156="","",IFERROR(VLOOKUP($B156,'Plan Cultivos'!$A$5:$T$204,20,FALSE)&amp;"",ML_FICHA&amp;""))</f>
        <v/>
      </c>
      <c r="L156" s="47" t="n"/>
      <c r="M156" s="48" t="n"/>
      <c r="N156" s="63" t="n"/>
      <c r="O156" s="68" t="str">
        <f>IF(ISNUMBER($G156),IF(AND($G156&lt;DATE(ML_ANO,2,1),IF(ISNUMBER($H156),$H156,$G156)&gt;=DATE(ML_ANO,1,1)),1,""),"")</f>
        <v/>
      </c>
      <c r="P156" s="68" t="str">
        <f>IF(ISNUMBER($G156),IF(AND($G156&lt;DATE(ML_ANO,3,1),IF(ISNUMBER($H156),$H156,$G156)&gt;=DATE(ML_ANO,2,1)),1,""),"")</f>
        <v/>
      </c>
      <c r="Q156" s="68" t="str">
        <f>IF(ISNUMBER($G156),IF(AND($G156&lt;DATE(ML_ANO,4,1),IF(ISNUMBER($H156),$H156,$G156)&gt;=DATE(ML_ANO,3,1)),1,""),"")</f>
        <v/>
      </c>
      <c r="R156" s="68" t="str">
        <f>IF(ISNUMBER($G156),IF(AND($G156&lt;DATE(ML_ANO,5,1),IF(ISNUMBER($H156),$H156,$G156)&gt;=DATE(ML_ANO,4,1)),1,""),"")</f>
        <v/>
      </c>
      <c r="S156" s="68" t="str">
        <f>IF(ISNUMBER($G156),IF(AND($G156&lt;DATE(ML_ANO,6,1),IF(ISNUMBER($H156),$H156,$G156)&gt;=DATE(ML_ANO,5,1)),1,""),"")</f>
        <v/>
      </c>
      <c r="T156" s="68" t="str">
        <f>IF(ISNUMBER($G156),IF(AND($G156&lt;DATE(ML_ANO,7,1),IF(ISNUMBER($H156),$H156,$G156)&gt;=DATE(ML_ANO,6,1)),1,""),"")</f>
        <v/>
      </c>
      <c r="U156" s="68" t="str">
        <f>IF(ISNUMBER($G156),IF(AND($G156&lt;DATE(ML_ANO,8,1),IF(ISNUMBER($H156),$H156,$G156)&gt;=DATE(ML_ANO,7,1)),1,""),"")</f>
        <v/>
      </c>
      <c r="V156" s="68" t="str">
        <f>IF(ISNUMBER($G156),IF(AND($G156&lt;DATE(ML_ANO,9,1),IF(ISNUMBER($H156),$H156,$G156)&gt;=DATE(ML_ANO,8,1)),1,""),"")</f>
        <v/>
      </c>
      <c r="W156" s="68" t="str">
        <f>IF(ISNUMBER($G156),IF(AND($G156&lt;DATE(ML_ANO,10,1),IF(ISNUMBER($H156),$H156,$G156)&gt;=DATE(ML_ANO,9,1)),1,""),"")</f>
        <v/>
      </c>
      <c r="X156" s="68" t="str">
        <f>IF(ISNUMBER($G156),IF(AND($G156&lt;DATE(ML_ANO,11,1),IF(ISNUMBER($H156),$H156,$G156)&gt;=DATE(ML_ANO,10,1)),1,""),"")</f>
        <v/>
      </c>
      <c r="Y156" s="68" t="str">
        <f>IF(ISNUMBER($G156),IF(AND($G156&lt;DATE(ML_ANO,12,1),IF(ISNUMBER($H156),$H156,$G156)&gt;=DATE(ML_ANO,11,1)),1,""),"")</f>
        <v/>
      </c>
      <c r="Z156" s="68" t="str">
        <f>IF(ISNUMBER($G156),IF(AND($G156&lt;DATE(ML_ANO,13,1),IF(ISNUMBER($H156),$H156,$G156)&gt;=DATE(ML_ANO,12,1)),1,""),"")</f>
        <v/>
      </c>
    </row>
    <row r="157">
      <c r="A157" s="42" t="inlineStr">
        <is>
          <t>A-153</t>
        </is>
      </c>
      <c r="B157" s="43" t="str">
        <f>IF($E157="","",IF(COUNTIF('Plan Cultivos'!$D$5:$D$204,"?*")=1,INDEX('Plan Cultivos'!$A$5:$A$204,MATCH("?*",'Plan Cultivos'!$D$5:$D$204,0)),""))</f>
        <v/>
      </c>
      <c r="C157" s="41" t="str">
        <f>IF($E157="","",ML_N)</f>
        <v/>
      </c>
      <c r="D157" s="43" t="str">
        <f>IF($B157="","",IFERROR(VLOOKUP($B157,'Plan Cultivos'!$A$5:$D$204,4,FALSE)&amp;"",""))</f>
        <v/>
      </c>
      <c r="E157" s="45" t="n"/>
      <c r="F157" s="43" t="n"/>
      <c r="G157" s="52" t="n"/>
      <c r="H157" s="52" t="n"/>
      <c r="I157" s="53" t="str">
        <f>IF(AND(ISNUMBER($G157),ISNUMBER($H157)),$H157-$G157+1,"")</f>
        <v/>
      </c>
      <c r="J157" s="43" t="str">
        <f>IF($E157="","",ML_RESP)</f>
        <v/>
      </c>
      <c r="K157" s="45" t="str">
        <f>IF($E157="","",IFERROR(VLOOKUP($B157,'Plan Cultivos'!$A$5:$T$204,20,FALSE)&amp;"",ML_FICHA&amp;""))</f>
        <v/>
      </c>
      <c r="L157" s="45" t="n"/>
      <c r="M157" s="43" t="n"/>
      <c r="N157" s="56" t="n"/>
      <c r="O157" s="67" t="str">
        <f>IF(ISNUMBER($G157),IF(AND($G157&lt;DATE(ML_ANO,2,1),IF(ISNUMBER($H157),$H157,$G157)&gt;=DATE(ML_ANO,1,1)),1,""),"")</f>
        <v/>
      </c>
      <c r="P157" s="67" t="str">
        <f>IF(ISNUMBER($G157),IF(AND($G157&lt;DATE(ML_ANO,3,1),IF(ISNUMBER($H157),$H157,$G157)&gt;=DATE(ML_ANO,2,1)),1,""),"")</f>
        <v/>
      </c>
      <c r="Q157" s="67" t="str">
        <f>IF(ISNUMBER($G157),IF(AND($G157&lt;DATE(ML_ANO,4,1),IF(ISNUMBER($H157),$H157,$G157)&gt;=DATE(ML_ANO,3,1)),1,""),"")</f>
        <v/>
      </c>
      <c r="R157" s="67" t="str">
        <f>IF(ISNUMBER($G157),IF(AND($G157&lt;DATE(ML_ANO,5,1),IF(ISNUMBER($H157),$H157,$G157)&gt;=DATE(ML_ANO,4,1)),1,""),"")</f>
        <v/>
      </c>
      <c r="S157" s="67" t="str">
        <f>IF(ISNUMBER($G157),IF(AND($G157&lt;DATE(ML_ANO,6,1),IF(ISNUMBER($H157),$H157,$G157)&gt;=DATE(ML_ANO,5,1)),1,""),"")</f>
        <v/>
      </c>
      <c r="T157" s="67" t="str">
        <f>IF(ISNUMBER($G157),IF(AND($G157&lt;DATE(ML_ANO,7,1),IF(ISNUMBER($H157),$H157,$G157)&gt;=DATE(ML_ANO,6,1)),1,""),"")</f>
        <v/>
      </c>
      <c r="U157" s="67" t="str">
        <f>IF(ISNUMBER($G157),IF(AND($G157&lt;DATE(ML_ANO,8,1),IF(ISNUMBER($H157),$H157,$G157)&gt;=DATE(ML_ANO,7,1)),1,""),"")</f>
        <v/>
      </c>
      <c r="V157" s="67" t="str">
        <f>IF(ISNUMBER($G157),IF(AND($G157&lt;DATE(ML_ANO,9,1),IF(ISNUMBER($H157),$H157,$G157)&gt;=DATE(ML_ANO,8,1)),1,""),"")</f>
        <v/>
      </c>
      <c r="W157" s="67" t="str">
        <f>IF(ISNUMBER($G157),IF(AND($G157&lt;DATE(ML_ANO,10,1),IF(ISNUMBER($H157),$H157,$G157)&gt;=DATE(ML_ANO,9,1)),1,""),"")</f>
        <v/>
      </c>
      <c r="X157" s="67" t="str">
        <f>IF(ISNUMBER($G157),IF(AND($G157&lt;DATE(ML_ANO,11,1),IF(ISNUMBER($H157),$H157,$G157)&gt;=DATE(ML_ANO,10,1)),1,""),"")</f>
        <v/>
      </c>
      <c r="Y157" s="67" t="str">
        <f>IF(ISNUMBER($G157),IF(AND($G157&lt;DATE(ML_ANO,12,1),IF(ISNUMBER($H157),$H157,$G157)&gt;=DATE(ML_ANO,11,1)),1,""),"")</f>
        <v/>
      </c>
      <c r="Z157" s="67" t="str">
        <f>IF(ISNUMBER($G157),IF(AND($G157&lt;DATE(ML_ANO,13,1),IF(ISNUMBER($H157),$H157,$G157)&gt;=DATE(ML_ANO,12,1)),1,""),"")</f>
        <v/>
      </c>
    </row>
    <row r="158">
      <c r="A158" s="57" t="inlineStr">
        <is>
          <t>A-154</t>
        </is>
      </c>
      <c r="B158" s="48" t="str">
        <f>IF($E158="","",IF(COUNTIF('Plan Cultivos'!$D$5:$D$204,"?*")=1,INDEX('Plan Cultivos'!$A$5:$A$204,MATCH("?*",'Plan Cultivos'!$D$5:$D$204,0)),""))</f>
        <v/>
      </c>
      <c r="C158" s="58" t="str">
        <f>IF($E158="","",ML_N)</f>
        <v/>
      </c>
      <c r="D158" s="48" t="str">
        <f>IF($B158="","",IFERROR(VLOOKUP($B158,'Plan Cultivos'!$A$5:$D$204,4,FALSE)&amp;"",""))</f>
        <v/>
      </c>
      <c r="E158" s="47" t="n"/>
      <c r="F158" s="48" t="n"/>
      <c r="G158" s="59" t="n"/>
      <c r="H158" s="59" t="n"/>
      <c r="I158" s="60" t="str">
        <f>IF(AND(ISNUMBER($G158),ISNUMBER($H158)),$H158-$G158+1,"")</f>
        <v/>
      </c>
      <c r="J158" s="48" t="str">
        <f>IF($E158="","",ML_RESP)</f>
        <v/>
      </c>
      <c r="K158" s="47" t="str">
        <f>IF($E158="","",IFERROR(VLOOKUP($B158,'Plan Cultivos'!$A$5:$T$204,20,FALSE)&amp;"",ML_FICHA&amp;""))</f>
        <v/>
      </c>
      <c r="L158" s="47" t="n"/>
      <c r="M158" s="48" t="n"/>
      <c r="N158" s="63" t="n"/>
      <c r="O158" s="68" t="str">
        <f>IF(ISNUMBER($G158),IF(AND($G158&lt;DATE(ML_ANO,2,1),IF(ISNUMBER($H158),$H158,$G158)&gt;=DATE(ML_ANO,1,1)),1,""),"")</f>
        <v/>
      </c>
      <c r="P158" s="68" t="str">
        <f>IF(ISNUMBER($G158),IF(AND($G158&lt;DATE(ML_ANO,3,1),IF(ISNUMBER($H158),$H158,$G158)&gt;=DATE(ML_ANO,2,1)),1,""),"")</f>
        <v/>
      </c>
      <c r="Q158" s="68" t="str">
        <f>IF(ISNUMBER($G158),IF(AND($G158&lt;DATE(ML_ANO,4,1),IF(ISNUMBER($H158),$H158,$G158)&gt;=DATE(ML_ANO,3,1)),1,""),"")</f>
        <v/>
      </c>
      <c r="R158" s="68" t="str">
        <f>IF(ISNUMBER($G158),IF(AND($G158&lt;DATE(ML_ANO,5,1),IF(ISNUMBER($H158),$H158,$G158)&gt;=DATE(ML_ANO,4,1)),1,""),"")</f>
        <v/>
      </c>
      <c r="S158" s="68" t="str">
        <f>IF(ISNUMBER($G158),IF(AND($G158&lt;DATE(ML_ANO,6,1),IF(ISNUMBER($H158),$H158,$G158)&gt;=DATE(ML_ANO,5,1)),1,""),"")</f>
        <v/>
      </c>
      <c r="T158" s="68" t="str">
        <f>IF(ISNUMBER($G158),IF(AND($G158&lt;DATE(ML_ANO,7,1),IF(ISNUMBER($H158),$H158,$G158)&gt;=DATE(ML_ANO,6,1)),1,""),"")</f>
        <v/>
      </c>
      <c r="U158" s="68" t="str">
        <f>IF(ISNUMBER($G158),IF(AND($G158&lt;DATE(ML_ANO,8,1),IF(ISNUMBER($H158),$H158,$G158)&gt;=DATE(ML_ANO,7,1)),1,""),"")</f>
        <v/>
      </c>
      <c r="V158" s="68" t="str">
        <f>IF(ISNUMBER($G158),IF(AND($G158&lt;DATE(ML_ANO,9,1),IF(ISNUMBER($H158),$H158,$G158)&gt;=DATE(ML_ANO,8,1)),1,""),"")</f>
        <v/>
      </c>
      <c r="W158" s="68" t="str">
        <f>IF(ISNUMBER($G158),IF(AND($G158&lt;DATE(ML_ANO,10,1),IF(ISNUMBER($H158),$H158,$G158)&gt;=DATE(ML_ANO,9,1)),1,""),"")</f>
        <v/>
      </c>
      <c r="X158" s="68" t="str">
        <f>IF(ISNUMBER($G158),IF(AND($G158&lt;DATE(ML_ANO,11,1),IF(ISNUMBER($H158),$H158,$G158)&gt;=DATE(ML_ANO,10,1)),1,""),"")</f>
        <v/>
      </c>
      <c r="Y158" s="68" t="str">
        <f>IF(ISNUMBER($G158),IF(AND($G158&lt;DATE(ML_ANO,12,1),IF(ISNUMBER($H158),$H158,$G158)&gt;=DATE(ML_ANO,11,1)),1,""),"")</f>
        <v/>
      </c>
      <c r="Z158" s="68" t="str">
        <f>IF(ISNUMBER($G158),IF(AND($G158&lt;DATE(ML_ANO,13,1),IF(ISNUMBER($H158),$H158,$G158)&gt;=DATE(ML_ANO,12,1)),1,""),"")</f>
        <v/>
      </c>
    </row>
    <row r="159">
      <c r="A159" s="42" t="inlineStr">
        <is>
          <t>A-155</t>
        </is>
      </c>
      <c r="B159" s="43" t="str">
        <f>IF($E159="","",IF(COUNTIF('Plan Cultivos'!$D$5:$D$204,"?*")=1,INDEX('Plan Cultivos'!$A$5:$A$204,MATCH("?*",'Plan Cultivos'!$D$5:$D$204,0)),""))</f>
        <v/>
      </c>
      <c r="C159" s="41" t="str">
        <f>IF($E159="","",ML_N)</f>
        <v/>
      </c>
      <c r="D159" s="43" t="str">
        <f>IF($B159="","",IFERROR(VLOOKUP($B159,'Plan Cultivos'!$A$5:$D$204,4,FALSE)&amp;"",""))</f>
        <v/>
      </c>
      <c r="E159" s="45" t="n"/>
      <c r="F159" s="43" t="n"/>
      <c r="G159" s="52" t="n"/>
      <c r="H159" s="52" t="n"/>
      <c r="I159" s="53" t="str">
        <f>IF(AND(ISNUMBER($G159),ISNUMBER($H159)),$H159-$G159+1,"")</f>
        <v/>
      </c>
      <c r="J159" s="43" t="str">
        <f>IF($E159="","",ML_RESP)</f>
        <v/>
      </c>
      <c r="K159" s="45" t="str">
        <f>IF($E159="","",IFERROR(VLOOKUP($B159,'Plan Cultivos'!$A$5:$T$204,20,FALSE)&amp;"",ML_FICHA&amp;""))</f>
        <v/>
      </c>
      <c r="L159" s="45" t="n"/>
      <c r="M159" s="43" t="n"/>
      <c r="N159" s="56" t="n"/>
      <c r="O159" s="67" t="str">
        <f>IF(ISNUMBER($G159),IF(AND($G159&lt;DATE(ML_ANO,2,1),IF(ISNUMBER($H159),$H159,$G159)&gt;=DATE(ML_ANO,1,1)),1,""),"")</f>
        <v/>
      </c>
      <c r="P159" s="67" t="str">
        <f>IF(ISNUMBER($G159),IF(AND($G159&lt;DATE(ML_ANO,3,1),IF(ISNUMBER($H159),$H159,$G159)&gt;=DATE(ML_ANO,2,1)),1,""),"")</f>
        <v/>
      </c>
      <c r="Q159" s="67" t="str">
        <f>IF(ISNUMBER($G159),IF(AND($G159&lt;DATE(ML_ANO,4,1),IF(ISNUMBER($H159),$H159,$G159)&gt;=DATE(ML_ANO,3,1)),1,""),"")</f>
        <v/>
      </c>
      <c r="R159" s="67" t="str">
        <f>IF(ISNUMBER($G159),IF(AND($G159&lt;DATE(ML_ANO,5,1),IF(ISNUMBER($H159),$H159,$G159)&gt;=DATE(ML_ANO,4,1)),1,""),"")</f>
        <v/>
      </c>
      <c r="S159" s="67" t="str">
        <f>IF(ISNUMBER($G159),IF(AND($G159&lt;DATE(ML_ANO,6,1),IF(ISNUMBER($H159),$H159,$G159)&gt;=DATE(ML_ANO,5,1)),1,""),"")</f>
        <v/>
      </c>
      <c r="T159" s="67" t="str">
        <f>IF(ISNUMBER($G159),IF(AND($G159&lt;DATE(ML_ANO,7,1),IF(ISNUMBER($H159),$H159,$G159)&gt;=DATE(ML_ANO,6,1)),1,""),"")</f>
        <v/>
      </c>
      <c r="U159" s="67" t="str">
        <f>IF(ISNUMBER($G159),IF(AND($G159&lt;DATE(ML_ANO,8,1),IF(ISNUMBER($H159),$H159,$G159)&gt;=DATE(ML_ANO,7,1)),1,""),"")</f>
        <v/>
      </c>
      <c r="V159" s="67" t="str">
        <f>IF(ISNUMBER($G159),IF(AND($G159&lt;DATE(ML_ANO,9,1),IF(ISNUMBER($H159),$H159,$G159)&gt;=DATE(ML_ANO,8,1)),1,""),"")</f>
        <v/>
      </c>
      <c r="W159" s="67" t="str">
        <f>IF(ISNUMBER($G159),IF(AND($G159&lt;DATE(ML_ANO,10,1),IF(ISNUMBER($H159),$H159,$G159)&gt;=DATE(ML_ANO,9,1)),1,""),"")</f>
        <v/>
      </c>
      <c r="X159" s="67" t="str">
        <f>IF(ISNUMBER($G159),IF(AND($G159&lt;DATE(ML_ANO,11,1),IF(ISNUMBER($H159),$H159,$G159)&gt;=DATE(ML_ANO,10,1)),1,""),"")</f>
        <v/>
      </c>
      <c r="Y159" s="67" t="str">
        <f>IF(ISNUMBER($G159),IF(AND($G159&lt;DATE(ML_ANO,12,1),IF(ISNUMBER($H159),$H159,$G159)&gt;=DATE(ML_ANO,11,1)),1,""),"")</f>
        <v/>
      </c>
      <c r="Z159" s="67" t="str">
        <f>IF(ISNUMBER($G159),IF(AND($G159&lt;DATE(ML_ANO,13,1),IF(ISNUMBER($H159),$H159,$G159)&gt;=DATE(ML_ANO,12,1)),1,""),"")</f>
        <v/>
      </c>
    </row>
    <row r="160">
      <c r="A160" s="57" t="inlineStr">
        <is>
          <t>A-156</t>
        </is>
      </c>
      <c r="B160" s="48" t="str">
        <f>IF($E160="","",IF(COUNTIF('Plan Cultivos'!$D$5:$D$204,"?*")=1,INDEX('Plan Cultivos'!$A$5:$A$204,MATCH("?*",'Plan Cultivos'!$D$5:$D$204,0)),""))</f>
        <v/>
      </c>
      <c r="C160" s="58" t="str">
        <f>IF($E160="","",ML_N)</f>
        <v/>
      </c>
      <c r="D160" s="48" t="str">
        <f>IF($B160="","",IFERROR(VLOOKUP($B160,'Plan Cultivos'!$A$5:$D$204,4,FALSE)&amp;"",""))</f>
        <v/>
      </c>
      <c r="E160" s="47" t="n"/>
      <c r="F160" s="48" t="n"/>
      <c r="G160" s="59" t="n"/>
      <c r="H160" s="59" t="n"/>
      <c r="I160" s="60" t="str">
        <f>IF(AND(ISNUMBER($G160),ISNUMBER($H160)),$H160-$G160+1,"")</f>
        <v/>
      </c>
      <c r="J160" s="48" t="str">
        <f>IF($E160="","",ML_RESP)</f>
        <v/>
      </c>
      <c r="K160" s="47" t="str">
        <f>IF($E160="","",IFERROR(VLOOKUP($B160,'Plan Cultivos'!$A$5:$T$204,20,FALSE)&amp;"",ML_FICHA&amp;""))</f>
        <v/>
      </c>
      <c r="L160" s="47" t="n"/>
      <c r="M160" s="48" t="n"/>
      <c r="N160" s="63" t="n"/>
      <c r="O160" s="68" t="str">
        <f>IF(ISNUMBER($G160),IF(AND($G160&lt;DATE(ML_ANO,2,1),IF(ISNUMBER($H160),$H160,$G160)&gt;=DATE(ML_ANO,1,1)),1,""),"")</f>
        <v/>
      </c>
      <c r="P160" s="68" t="str">
        <f>IF(ISNUMBER($G160),IF(AND($G160&lt;DATE(ML_ANO,3,1),IF(ISNUMBER($H160),$H160,$G160)&gt;=DATE(ML_ANO,2,1)),1,""),"")</f>
        <v/>
      </c>
      <c r="Q160" s="68" t="str">
        <f>IF(ISNUMBER($G160),IF(AND($G160&lt;DATE(ML_ANO,4,1),IF(ISNUMBER($H160),$H160,$G160)&gt;=DATE(ML_ANO,3,1)),1,""),"")</f>
        <v/>
      </c>
      <c r="R160" s="68" t="str">
        <f>IF(ISNUMBER($G160),IF(AND($G160&lt;DATE(ML_ANO,5,1),IF(ISNUMBER($H160),$H160,$G160)&gt;=DATE(ML_ANO,4,1)),1,""),"")</f>
        <v/>
      </c>
      <c r="S160" s="68" t="str">
        <f>IF(ISNUMBER($G160),IF(AND($G160&lt;DATE(ML_ANO,6,1),IF(ISNUMBER($H160),$H160,$G160)&gt;=DATE(ML_ANO,5,1)),1,""),"")</f>
        <v/>
      </c>
      <c r="T160" s="68" t="str">
        <f>IF(ISNUMBER($G160),IF(AND($G160&lt;DATE(ML_ANO,7,1),IF(ISNUMBER($H160),$H160,$G160)&gt;=DATE(ML_ANO,6,1)),1,""),"")</f>
        <v/>
      </c>
      <c r="U160" s="68" t="str">
        <f>IF(ISNUMBER($G160),IF(AND($G160&lt;DATE(ML_ANO,8,1),IF(ISNUMBER($H160),$H160,$G160)&gt;=DATE(ML_ANO,7,1)),1,""),"")</f>
        <v/>
      </c>
      <c r="V160" s="68" t="str">
        <f>IF(ISNUMBER($G160),IF(AND($G160&lt;DATE(ML_ANO,9,1),IF(ISNUMBER($H160),$H160,$G160)&gt;=DATE(ML_ANO,8,1)),1,""),"")</f>
        <v/>
      </c>
      <c r="W160" s="68" t="str">
        <f>IF(ISNUMBER($G160),IF(AND($G160&lt;DATE(ML_ANO,10,1),IF(ISNUMBER($H160),$H160,$G160)&gt;=DATE(ML_ANO,9,1)),1,""),"")</f>
        <v/>
      </c>
      <c r="X160" s="68" t="str">
        <f>IF(ISNUMBER($G160),IF(AND($G160&lt;DATE(ML_ANO,11,1),IF(ISNUMBER($H160),$H160,$G160)&gt;=DATE(ML_ANO,10,1)),1,""),"")</f>
        <v/>
      </c>
      <c r="Y160" s="68" t="str">
        <f>IF(ISNUMBER($G160),IF(AND($G160&lt;DATE(ML_ANO,12,1),IF(ISNUMBER($H160),$H160,$G160)&gt;=DATE(ML_ANO,11,1)),1,""),"")</f>
        <v/>
      </c>
      <c r="Z160" s="68" t="str">
        <f>IF(ISNUMBER($G160),IF(AND($G160&lt;DATE(ML_ANO,13,1),IF(ISNUMBER($H160),$H160,$G160)&gt;=DATE(ML_ANO,12,1)),1,""),"")</f>
        <v/>
      </c>
    </row>
    <row r="161">
      <c r="A161" s="42" t="inlineStr">
        <is>
          <t>A-157</t>
        </is>
      </c>
      <c r="B161" s="43" t="str">
        <f>IF($E161="","",IF(COUNTIF('Plan Cultivos'!$D$5:$D$204,"?*")=1,INDEX('Plan Cultivos'!$A$5:$A$204,MATCH("?*",'Plan Cultivos'!$D$5:$D$204,0)),""))</f>
        <v/>
      </c>
      <c r="C161" s="41" t="str">
        <f>IF($E161="","",ML_N)</f>
        <v/>
      </c>
      <c r="D161" s="43" t="str">
        <f>IF($B161="","",IFERROR(VLOOKUP($B161,'Plan Cultivos'!$A$5:$D$204,4,FALSE)&amp;"",""))</f>
        <v/>
      </c>
      <c r="E161" s="45" t="n"/>
      <c r="F161" s="43" t="n"/>
      <c r="G161" s="52" t="n"/>
      <c r="H161" s="52" t="n"/>
      <c r="I161" s="53" t="str">
        <f>IF(AND(ISNUMBER($G161),ISNUMBER($H161)),$H161-$G161+1,"")</f>
        <v/>
      </c>
      <c r="J161" s="43" t="str">
        <f>IF($E161="","",ML_RESP)</f>
        <v/>
      </c>
      <c r="K161" s="45" t="str">
        <f>IF($E161="","",IFERROR(VLOOKUP($B161,'Plan Cultivos'!$A$5:$T$204,20,FALSE)&amp;"",ML_FICHA&amp;""))</f>
        <v/>
      </c>
      <c r="L161" s="45" t="n"/>
      <c r="M161" s="43" t="n"/>
      <c r="N161" s="56" t="n"/>
      <c r="O161" s="67" t="str">
        <f>IF(ISNUMBER($G161),IF(AND($G161&lt;DATE(ML_ANO,2,1),IF(ISNUMBER($H161),$H161,$G161)&gt;=DATE(ML_ANO,1,1)),1,""),"")</f>
        <v/>
      </c>
      <c r="P161" s="67" t="str">
        <f>IF(ISNUMBER($G161),IF(AND($G161&lt;DATE(ML_ANO,3,1),IF(ISNUMBER($H161),$H161,$G161)&gt;=DATE(ML_ANO,2,1)),1,""),"")</f>
        <v/>
      </c>
      <c r="Q161" s="67" t="str">
        <f>IF(ISNUMBER($G161),IF(AND($G161&lt;DATE(ML_ANO,4,1),IF(ISNUMBER($H161),$H161,$G161)&gt;=DATE(ML_ANO,3,1)),1,""),"")</f>
        <v/>
      </c>
      <c r="R161" s="67" t="str">
        <f>IF(ISNUMBER($G161),IF(AND($G161&lt;DATE(ML_ANO,5,1),IF(ISNUMBER($H161),$H161,$G161)&gt;=DATE(ML_ANO,4,1)),1,""),"")</f>
        <v/>
      </c>
      <c r="S161" s="67" t="str">
        <f>IF(ISNUMBER($G161),IF(AND($G161&lt;DATE(ML_ANO,6,1),IF(ISNUMBER($H161),$H161,$G161)&gt;=DATE(ML_ANO,5,1)),1,""),"")</f>
        <v/>
      </c>
      <c r="T161" s="67" t="str">
        <f>IF(ISNUMBER($G161),IF(AND($G161&lt;DATE(ML_ANO,7,1),IF(ISNUMBER($H161),$H161,$G161)&gt;=DATE(ML_ANO,6,1)),1,""),"")</f>
        <v/>
      </c>
      <c r="U161" s="67" t="str">
        <f>IF(ISNUMBER($G161),IF(AND($G161&lt;DATE(ML_ANO,8,1),IF(ISNUMBER($H161),$H161,$G161)&gt;=DATE(ML_ANO,7,1)),1,""),"")</f>
        <v/>
      </c>
      <c r="V161" s="67" t="str">
        <f>IF(ISNUMBER($G161),IF(AND($G161&lt;DATE(ML_ANO,9,1),IF(ISNUMBER($H161),$H161,$G161)&gt;=DATE(ML_ANO,8,1)),1,""),"")</f>
        <v/>
      </c>
      <c r="W161" s="67" t="str">
        <f>IF(ISNUMBER($G161),IF(AND($G161&lt;DATE(ML_ANO,10,1),IF(ISNUMBER($H161),$H161,$G161)&gt;=DATE(ML_ANO,9,1)),1,""),"")</f>
        <v/>
      </c>
      <c r="X161" s="67" t="str">
        <f>IF(ISNUMBER($G161),IF(AND($G161&lt;DATE(ML_ANO,11,1),IF(ISNUMBER($H161),$H161,$G161)&gt;=DATE(ML_ANO,10,1)),1,""),"")</f>
        <v/>
      </c>
      <c r="Y161" s="67" t="str">
        <f>IF(ISNUMBER($G161),IF(AND($G161&lt;DATE(ML_ANO,12,1),IF(ISNUMBER($H161),$H161,$G161)&gt;=DATE(ML_ANO,11,1)),1,""),"")</f>
        <v/>
      </c>
      <c r="Z161" s="67" t="str">
        <f>IF(ISNUMBER($G161),IF(AND($G161&lt;DATE(ML_ANO,13,1),IF(ISNUMBER($H161),$H161,$G161)&gt;=DATE(ML_ANO,12,1)),1,""),"")</f>
        <v/>
      </c>
    </row>
    <row r="162">
      <c r="A162" s="57" t="inlineStr">
        <is>
          <t>A-158</t>
        </is>
      </c>
      <c r="B162" s="48" t="str">
        <f>IF($E162="","",IF(COUNTIF('Plan Cultivos'!$D$5:$D$204,"?*")=1,INDEX('Plan Cultivos'!$A$5:$A$204,MATCH("?*",'Plan Cultivos'!$D$5:$D$204,0)),""))</f>
        <v/>
      </c>
      <c r="C162" s="58" t="str">
        <f>IF($E162="","",ML_N)</f>
        <v/>
      </c>
      <c r="D162" s="48" t="str">
        <f>IF($B162="","",IFERROR(VLOOKUP($B162,'Plan Cultivos'!$A$5:$D$204,4,FALSE)&amp;"",""))</f>
        <v/>
      </c>
      <c r="E162" s="47" t="n"/>
      <c r="F162" s="48" t="n"/>
      <c r="G162" s="59" t="n"/>
      <c r="H162" s="59" t="n"/>
      <c r="I162" s="60" t="str">
        <f>IF(AND(ISNUMBER($G162),ISNUMBER($H162)),$H162-$G162+1,"")</f>
        <v/>
      </c>
      <c r="J162" s="48" t="str">
        <f>IF($E162="","",ML_RESP)</f>
        <v/>
      </c>
      <c r="K162" s="47" t="str">
        <f>IF($E162="","",IFERROR(VLOOKUP($B162,'Plan Cultivos'!$A$5:$T$204,20,FALSE)&amp;"",ML_FICHA&amp;""))</f>
        <v/>
      </c>
      <c r="L162" s="47" t="n"/>
      <c r="M162" s="48" t="n"/>
      <c r="N162" s="63" t="n"/>
      <c r="O162" s="68" t="str">
        <f>IF(ISNUMBER($G162),IF(AND($G162&lt;DATE(ML_ANO,2,1),IF(ISNUMBER($H162),$H162,$G162)&gt;=DATE(ML_ANO,1,1)),1,""),"")</f>
        <v/>
      </c>
      <c r="P162" s="68" t="str">
        <f>IF(ISNUMBER($G162),IF(AND($G162&lt;DATE(ML_ANO,3,1),IF(ISNUMBER($H162),$H162,$G162)&gt;=DATE(ML_ANO,2,1)),1,""),"")</f>
        <v/>
      </c>
      <c r="Q162" s="68" t="str">
        <f>IF(ISNUMBER($G162),IF(AND($G162&lt;DATE(ML_ANO,4,1),IF(ISNUMBER($H162),$H162,$G162)&gt;=DATE(ML_ANO,3,1)),1,""),"")</f>
        <v/>
      </c>
      <c r="R162" s="68" t="str">
        <f>IF(ISNUMBER($G162),IF(AND($G162&lt;DATE(ML_ANO,5,1),IF(ISNUMBER($H162),$H162,$G162)&gt;=DATE(ML_ANO,4,1)),1,""),"")</f>
        <v/>
      </c>
      <c r="S162" s="68" t="str">
        <f>IF(ISNUMBER($G162),IF(AND($G162&lt;DATE(ML_ANO,6,1),IF(ISNUMBER($H162),$H162,$G162)&gt;=DATE(ML_ANO,5,1)),1,""),"")</f>
        <v/>
      </c>
      <c r="T162" s="68" t="str">
        <f>IF(ISNUMBER($G162),IF(AND($G162&lt;DATE(ML_ANO,7,1),IF(ISNUMBER($H162),$H162,$G162)&gt;=DATE(ML_ANO,6,1)),1,""),"")</f>
        <v/>
      </c>
      <c r="U162" s="68" t="str">
        <f>IF(ISNUMBER($G162),IF(AND($G162&lt;DATE(ML_ANO,8,1),IF(ISNUMBER($H162),$H162,$G162)&gt;=DATE(ML_ANO,7,1)),1,""),"")</f>
        <v/>
      </c>
      <c r="V162" s="68" t="str">
        <f>IF(ISNUMBER($G162),IF(AND($G162&lt;DATE(ML_ANO,9,1),IF(ISNUMBER($H162),$H162,$G162)&gt;=DATE(ML_ANO,8,1)),1,""),"")</f>
        <v/>
      </c>
      <c r="W162" s="68" t="str">
        <f>IF(ISNUMBER($G162),IF(AND($G162&lt;DATE(ML_ANO,10,1),IF(ISNUMBER($H162),$H162,$G162)&gt;=DATE(ML_ANO,9,1)),1,""),"")</f>
        <v/>
      </c>
      <c r="X162" s="68" t="str">
        <f>IF(ISNUMBER($G162),IF(AND($G162&lt;DATE(ML_ANO,11,1),IF(ISNUMBER($H162),$H162,$G162)&gt;=DATE(ML_ANO,10,1)),1,""),"")</f>
        <v/>
      </c>
      <c r="Y162" s="68" t="str">
        <f>IF(ISNUMBER($G162),IF(AND($G162&lt;DATE(ML_ANO,12,1),IF(ISNUMBER($H162),$H162,$G162)&gt;=DATE(ML_ANO,11,1)),1,""),"")</f>
        <v/>
      </c>
      <c r="Z162" s="68" t="str">
        <f>IF(ISNUMBER($G162),IF(AND($G162&lt;DATE(ML_ANO,13,1),IF(ISNUMBER($H162),$H162,$G162)&gt;=DATE(ML_ANO,12,1)),1,""),"")</f>
        <v/>
      </c>
    </row>
    <row r="163">
      <c r="A163" s="42" t="inlineStr">
        <is>
          <t>A-159</t>
        </is>
      </c>
      <c r="B163" s="43" t="str">
        <f>IF($E163="","",IF(COUNTIF('Plan Cultivos'!$D$5:$D$204,"?*")=1,INDEX('Plan Cultivos'!$A$5:$A$204,MATCH("?*",'Plan Cultivos'!$D$5:$D$204,0)),""))</f>
        <v/>
      </c>
      <c r="C163" s="41" t="str">
        <f>IF($E163="","",ML_N)</f>
        <v/>
      </c>
      <c r="D163" s="43" t="str">
        <f>IF($B163="","",IFERROR(VLOOKUP($B163,'Plan Cultivos'!$A$5:$D$204,4,FALSE)&amp;"",""))</f>
        <v/>
      </c>
      <c r="E163" s="45" t="n"/>
      <c r="F163" s="43" t="n"/>
      <c r="G163" s="52" t="n"/>
      <c r="H163" s="52" t="n"/>
      <c r="I163" s="53" t="str">
        <f>IF(AND(ISNUMBER($G163),ISNUMBER($H163)),$H163-$G163+1,"")</f>
        <v/>
      </c>
      <c r="J163" s="43" t="str">
        <f>IF($E163="","",ML_RESP)</f>
        <v/>
      </c>
      <c r="K163" s="45" t="str">
        <f>IF($E163="","",IFERROR(VLOOKUP($B163,'Plan Cultivos'!$A$5:$T$204,20,FALSE)&amp;"",ML_FICHA&amp;""))</f>
        <v/>
      </c>
      <c r="L163" s="45" t="n"/>
      <c r="M163" s="43" t="n"/>
      <c r="N163" s="56" t="n"/>
      <c r="O163" s="67" t="str">
        <f>IF(ISNUMBER($G163),IF(AND($G163&lt;DATE(ML_ANO,2,1),IF(ISNUMBER($H163),$H163,$G163)&gt;=DATE(ML_ANO,1,1)),1,""),"")</f>
        <v/>
      </c>
      <c r="P163" s="67" t="str">
        <f>IF(ISNUMBER($G163),IF(AND($G163&lt;DATE(ML_ANO,3,1),IF(ISNUMBER($H163),$H163,$G163)&gt;=DATE(ML_ANO,2,1)),1,""),"")</f>
        <v/>
      </c>
      <c r="Q163" s="67" t="str">
        <f>IF(ISNUMBER($G163),IF(AND($G163&lt;DATE(ML_ANO,4,1),IF(ISNUMBER($H163),$H163,$G163)&gt;=DATE(ML_ANO,3,1)),1,""),"")</f>
        <v/>
      </c>
      <c r="R163" s="67" t="str">
        <f>IF(ISNUMBER($G163),IF(AND($G163&lt;DATE(ML_ANO,5,1),IF(ISNUMBER($H163),$H163,$G163)&gt;=DATE(ML_ANO,4,1)),1,""),"")</f>
        <v/>
      </c>
      <c r="S163" s="67" t="str">
        <f>IF(ISNUMBER($G163),IF(AND($G163&lt;DATE(ML_ANO,6,1),IF(ISNUMBER($H163),$H163,$G163)&gt;=DATE(ML_ANO,5,1)),1,""),"")</f>
        <v/>
      </c>
      <c r="T163" s="67" t="str">
        <f>IF(ISNUMBER($G163),IF(AND($G163&lt;DATE(ML_ANO,7,1),IF(ISNUMBER($H163),$H163,$G163)&gt;=DATE(ML_ANO,6,1)),1,""),"")</f>
        <v/>
      </c>
      <c r="U163" s="67" t="str">
        <f>IF(ISNUMBER($G163),IF(AND($G163&lt;DATE(ML_ANO,8,1),IF(ISNUMBER($H163),$H163,$G163)&gt;=DATE(ML_ANO,7,1)),1,""),"")</f>
        <v/>
      </c>
      <c r="V163" s="67" t="str">
        <f>IF(ISNUMBER($G163),IF(AND($G163&lt;DATE(ML_ANO,9,1),IF(ISNUMBER($H163),$H163,$G163)&gt;=DATE(ML_ANO,8,1)),1,""),"")</f>
        <v/>
      </c>
      <c r="W163" s="67" t="str">
        <f>IF(ISNUMBER($G163),IF(AND($G163&lt;DATE(ML_ANO,10,1),IF(ISNUMBER($H163),$H163,$G163)&gt;=DATE(ML_ANO,9,1)),1,""),"")</f>
        <v/>
      </c>
      <c r="X163" s="67" t="str">
        <f>IF(ISNUMBER($G163),IF(AND($G163&lt;DATE(ML_ANO,11,1),IF(ISNUMBER($H163),$H163,$G163)&gt;=DATE(ML_ANO,10,1)),1,""),"")</f>
        <v/>
      </c>
      <c r="Y163" s="67" t="str">
        <f>IF(ISNUMBER($G163),IF(AND($G163&lt;DATE(ML_ANO,12,1),IF(ISNUMBER($H163),$H163,$G163)&gt;=DATE(ML_ANO,11,1)),1,""),"")</f>
        <v/>
      </c>
      <c r="Z163" s="67" t="str">
        <f>IF(ISNUMBER($G163),IF(AND($G163&lt;DATE(ML_ANO,13,1),IF(ISNUMBER($H163),$H163,$G163)&gt;=DATE(ML_ANO,12,1)),1,""),"")</f>
        <v/>
      </c>
    </row>
    <row r="164">
      <c r="A164" s="57" t="inlineStr">
        <is>
          <t>A-160</t>
        </is>
      </c>
      <c r="B164" s="48" t="str">
        <f>IF($E164="","",IF(COUNTIF('Plan Cultivos'!$D$5:$D$204,"?*")=1,INDEX('Plan Cultivos'!$A$5:$A$204,MATCH("?*",'Plan Cultivos'!$D$5:$D$204,0)),""))</f>
        <v/>
      </c>
      <c r="C164" s="58" t="str">
        <f>IF($E164="","",ML_N)</f>
        <v/>
      </c>
      <c r="D164" s="48" t="str">
        <f>IF($B164="","",IFERROR(VLOOKUP($B164,'Plan Cultivos'!$A$5:$D$204,4,FALSE)&amp;"",""))</f>
        <v/>
      </c>
      <c r="E164" s="47" t="n"/>
      <c r="F164" s="48" t="n"/>
      <c r="G164" s="59" t="n"/>
      <c r="H164" s="59" t="n"/>
      <c r="I164" s="60" t="str">
        <f>IF(AND(ISNUMBER($G164),ISNUMBER($H164)),$H164-$G164+1,"")</f>
        <v/>
      </c>
      <c r="J164" s="48" t="str">
        <f>IF($E164="","",ML_RESP)</f>
        <v/>
      </c>
      <c r="K164" s="47" t="str">
        <f>IF($E164="","",IFERROR(VLOOKUP($B164,'Plan Cultivos'!$A$5:$T$204,20,FALSE)&amp;"",ML_FICHA&amp;""))</f>
        <v/>
      </c>
      <c r="L164" s="47" t="n"/>
      <c r="M164" s="48" t="n"/>
      <c r="N164" s="63" t="n"/>
      <c r="O164" s="68" t="str">
        <f>IF(ISNUMBER($G164),IF(AND($G164&lt;DATE(ML_ANO,2,1),IF(ISNUMBER($H164),$H164,$G164)&gt;=DATE(ML_ANO,1,1)),1,""),"")</f>
        <v/>
      </c>
      <c r="P164" s="68" t="str">
        <f>IF(ISNUMBER($G164),IF(AND($G164&lt;DATE(ML_ANO,3,1),IF(ISNUMBER($H164),$H164,$G164)&gt;=DATE(ML_ANO,2,1)),1,""),"")</f>
        <v/>
      </c>
      <c r="Q164" s="68" t="str">
        <f>IF(ISNUMBER($G164),IF(AND($G164&lt;DATE(ML_ANO,4,1),IF(ISNUMBER($H164),$H164,$G164)&gt;=DATE(ML_ANO,3,1)),1,""),"")</f>
        <v/>
      </c>
      <c r="R164" s="68" t="str">
        <f>IF(ISNUMBER($G164),IF(AND($G164&lt;DATE(ML_ANO,5,1),IF(ISNUMBER($H164),$H164,$G164)&gt;=DATE(ML_ANO,4,1)),1,""),"")</f>
        <v/>
      </c>
      <c r="S164" s="68" t="str">
        <f>IF(ISNUMBER($G164),IF(AND($G164&lt;DATE(ML_ANO,6,1),IF(ISNUMBER($H164),$H164,$G164)&gt;=DATE(ML_ANO,5,1)),1,""),"")</f>
        <v/>
      </c>
      <c r="T164" s="68" t="str">
        <f>IF(ISNUMBER($G164),IF(AND($G164&lt;DATE(ML_ANO,7,1),IF(ISNUMBER($H164),$H164,$G164)&gt;=DATE(ML_ANO,6,1)),1,""),"")</f>
        <v/>
      </c>
      <c r="U164" s="68" t="str">
        <f>IF(ISNUMBER($G164),IF(AND($G164&lt;DATE(ML_ANO,8,1),IF(ISNUMBER($H164),$H164,$G164)&gt;=DATE(ML_ANO,7,1)),1,""),"")</f>
        <v/>
      </c>
      <c r="V164" s="68" t="str">
        <f>IF(ISNUMBER($G164),IF(AND($G164&lt;DATE(ML_ANO,9,1),IF(ISNUMBER($H164),$H164,$G164)&gt;=DATE(ML_ANO,8,1)),1,""),"")</f>
        <v/>
      </c>
      <c r="W164" s="68" t="str">
        <f>IF(ISNUMBER($G164),IF(AND($G164&lt;DATE(ML_ANO,10,1),IF(ISNUMBER($H164),$H164,$G164)&gt;=DATE(ML_ANO,9,1)),1,""),"")</f>
        <v/>
      </c>
      <c r="X164" s="68" t="str">
        <f>IF(ISNUMBER($G164),IF(AND($G164&lt;DATE(ML_ANO,11,1),IF(ISNUMBER($H164),$H164,$G164)&gt;=DATE(ML_ANO,10,1)),1,""),"")</f>
        <v/>
      </c>
      <c r="Y164" s="68" t="str">
        <f>IF(ISNUMBER($G164),IF(AND($G164&lt;DATE(ML_ANO,12,1),IF(ISNUMBER($H164),$H164,$G164)&gt;=DATE(ML_ANO,11,1)),1,""),"")</f>
        <v/>
      </c>
      <c r="Z164" s="68" t="str">
        <f>IF(ISNUMBER($G164),IF(AND($G164&lt;DATE(ML_ANO,13,1),IF(ISNUMBER($H164),$H164,$G164)&gt;=DATE(ML_ANO,12,1)),1,""),"")</f>
        <v/>
      </c>
    </row>
    <row r="165">
      <c r="A165" s="42" t="inlineStr">
        <is>
          <t>A-161</t>
        </is>
      </c>
      <c r="B165" s="43" t="str">
        <f>IF($E165="","",IF(COUNTIF('Plan Cultivos'!$D$5:$D$204,"?*")=1,INDEX('Plan Cultivos'!$A$5:$A$204,MATCH("?*",'Plan Cultivos'!$D$5:$D$204,0)),""))</f>
        <v/>
      </c>
      <c r="C165" s="41" t="str">
        <f>IF($E165="","",ML_N)</f>
        <v/>
      </c>
      <c r="D165" s="43" t="str">
        <f>IF($B165="","",IFERROR(VLOOKUP($B165,'Plan Cultivos'!$A$5:$D$204,4,FALSE)&amp;"",""))</f>
        <v/>
      </c>
      <c r="E165" s="45" t="n"/>
      <c r="F165" s="43" t="n"/>
      <c r="G165" s="52" t="n"/>
      <c r="H165" s="52" t="n"/>
      <c r="I165" s="53" t="str">
        <f>IF(AND(ISNUMBER($G165),ISNUMBER($H165)),$H165-$G165+1,"")</f>
        <v/>
      </c>
      <c r="J165" s="43" t="str">
        <f>IF($E165="","",ML_RESP)</f>
        <v/>
      </c>
      <c r="K165" s="45" t="str">
        <f>IF($E165="","",IFERROR(VLOOKUP($B165,'Plan Cultivos'!$A$5:$T$204,20,FALSE)&amp;"",ML_FICHA&amp;""))</f>
        <v/>
      </c>
      <c r="L165" s="45" t="n"/>
      <c r="M165" s="43" t="n"/>
      <c r="N165" s="56" t="n"/>
      <c r="O165" s="67" t="str">
        <f>IF(ISNUMBER($G165),IF(AND($G165&lt;DATE(ML_ANO,2,1),IF(ISNUMBER($H165),$H165,$G165)&gt;=DATE(ML_ANO,1,1)),1,""),"")</f>
        <v/>
      </c>
      <c r="P165" s="67" t="str">
        <f>IF(ISNUMBER($G165),IF(AND($G165&lt;DATE(ML_ANO,3,1),IF(ISNUMBER($H165),$H165,$G165)&gt;=DATE(ML_ANO,2,1)),1,""),"")</f>
        <v/>
      </c>
      <c r="Q165" s="67" t="str">
        <f>IF(ISNUMBER($G165),IF(AND($G165&lt;DATE(ML_ANO,4,1),IF(ISNUMBER($H165),$H165,$G165)&gt;=DATE(ML_ANO,3,1)),1,""),"")</f>
        <v/>
      </c>
      <c r="R165" s="67" t="str">
        <f>IF(ISNUMBER($G165),IF(AND($G165&lt;DATE(ML_ANO,5,1),IF(ISNUMBER($H165),$H165,$G165)&gt;=DATE(ML_ANO,4,1)),1,""),"")</f>
        <v/>
      </c>
      <c r="S165" s="67" t="str">
        <f>IF(ISNUMBER($G165),IF(AND($G165&lt;DATE(ML_ANO,6,1),IF(ISNUMBER($H165),$H165,$G165)&gt;=DATE(ML_ANO,5,1)),1,""),"")</f>
        <v/>
      </c>
      <c r="T165" s="67" t="str">
        <f>IF(ISNUMBER($G165),IF(AND($G165&lt;DATE(ML_ANO,7,1),IF(ISNUMBER($H165),$H165,$G165)&gt;=DATE(ML_ANO,6,1)),1,""),"")</f>
        <v/>
      </c>
      <c r="U165" s="67" t="str">
        <f>IF(ISNUMBER($G165),IF(AND($G165&lt;DATE(ML_ANO,8,1),IF(ISNUMBER($H165),$H165,$G165)&gt;=DATE(ML_ANO,7,1)),1,""),"")</f>
        <v/>
      </c>
      <c r="V165" s="67" t="str">
        <f>IF(ISNUMBER($G165),IF(AND($G165&lt;DATE(ML_ANO,9,1),IF(ISNUMBER($H165),$H165,$G165)&gt;=DATE(ML_ANO,8,1)),1,""),"")</f>
        <v/>
      </c>
      <c r="W165" s="67" t="str">
        <f>IF(ISNUMBER($G165),IF(AND($G165&lt;DATE(ML_ANO,10,1),IF(ISNUMBER($H165),$H165,$G165)&gt;=DATE(ML_ANO,9,1)),1,""),"")</f>
        <v/>
      </c>
      <c r="X165" s="67" t="str">
        <f>IF(ISNUMBER($G165),IF(AND($G165&lt;DATE(ML_ANO,11,1),IF(ISNUMBER($H165),$H165,$G165)&gt;=DATE(ML_ANO,10,1)),1,""),"")</f>
        <v/>
      </c>
      <c r="Y165" s="67" t="str">
        <f>IF(ISNUMBER($G165),IF(AND($G165&lt;DATE(ML_ANO,12,1),IF(ISNUMBER($H165),$H165,$G165)&gt;=DATE(ML_ANO,11,1)),1,""),"")</f>
        <v/>
      </c>
      <c r="Z165" s="67" t="str">
        <f>IF(ISNUMBER($G165),IF(AND($G165&lt;DATE(ML_ANO,13,1),IF(ISNUMBER($H165),$H165,$G165)&gt;=DATE(ML_ANO,12,1)),1,""),"")</f>
        <v/>
      </c>
    </row>
    <row r="166">
      <c r="A166" s="57" t="inlineStr">
        <is>
          <t>A-162</t>
        </is>
      </c>
      <c r="B166" s="48" t="str">
        <f>IF($E166="","",IF(COUNTIF('Plan Cultivos'!$D$5:$D$204,"?*")=1,INDEX('Plan Cultivos'!$A$5:$A$204,MATCH("?*",'Plan Cultivos'!$D$5:$D$204,0)),""))</f>
        <v/>
      </c>
      <c r="C166" s="58" t="str">
        <f>IF($E166="","",ML_N)</f>
        <v/>
      </c>
      <c r="D166" s="48" t="str">
        <f>IF($B166="","",IFERROR(VLOOKUP($B166,'Plan Cultivos'!$A$5:$D$204,4,FALSE)&amp;"",""))</f>
        <v/>
      </c>
      <c r="E166" s="47" t="n"/>
      <c r="F166" s="48" t="n"/>
      <c r="G166" s="59" t="n"/>
      <c r="H166" s="59" t="n"/>
      <c r="I166" s="60" t="str">
        <f>IF(AND(ISNUMBER($G166),ISNUMBER($H166)),$H166-$G166+1,"")</f>
        <v/>
      </c>
      <c r="J166" s="48" t="str">
        <f>IF($E166="","",ML_RESP)</f>
        <v/>
      </c>
      <c r="K166" s="47" t="str">
        <f>IF($E166="","",IFERROR(VLOOKUP($B166,'Plan Cultivos'!$A$5:$T$204,20,FALSE)&amp;"",ML_FICHA&amp;""))</f>
        <v/>
      </c>
      <c r="L166" s="47" t="n"/>
      <c r="M166" s="48" t="n"/>
      <c r="N166" s="63" t="n"/>
      <c r="O166" s="68" t="str">
        <f>IF(ISNUMBER($G166),IF(AND($G166&lt;DATE(ML_ANO,2,1),IF(ISNUMBER($H166),$H166,$G166)&gt;=DATE(ML_ANO,1,1)),1,""),"")</f>
        <v/>
      </c>
      <c r="P166" s="68" t="str">
        <f>IF(ISNUMBER($G166),IF(AND($G166&lt;DATE(ML_ANO,3,1),IF(ISNUMBER($H166),$H166,$G166)&gt;=DATE(ML_ANO,2,1)),1,""),"")</f>
        <v/>
      </c>
      <c r="Q166" s="68" t="str">
        <f>IF(ISNUMBER($G166),IF(AND($G166&lt;DATE(ML_ANO,4,1),IF(ISNUMBER($H166),$H166,$G166)&gt;=DATE(ML_ANO,3,1)),1,""),"")</f>
        <v/>
      </c>
      <c r="R166" s="68" t="str">
        <f>IF(ISNUMBER($G166),IF(AND($G166&lt;DATE(ML_ANO,5,1),IF(ISNUMBER($H166),$H166,$G166)&gt;=DATE(ML_ANO,4,1)),1,""),"")</f>
        <v/>
      </c>
      <c r="S166" s="68" t="str">
        <f>IF(ISNUMBER($G166),IF(AND($G166&lt;DATE(ML_ANO,6,1),IF(ISNUMBER($H166),$H166,$G166)&gt;=DATE(ML_ANO,5,1)),1,""),"")</f>
        <v/>
      </c>
      <c r="T166" s="68" t="str">
        <f>IF(ISNUMBER($G166),IF(AND($G166&lt;DATE(ML_ANO,7,1),IF(ISNUMBER($H166),$H166,$G166)&gt;=DATE(ML_ANO,6,1)),1,""),"")</f>
        <v/>
      </c>
      <c r="U166" s="68" t="str">
        <f>IF(ISNUMBER($G166),IF(AND($G166&lt;DATE(ML_ANO,8,1),IF(ISNUMBER($H166),$H166,$G166)&gt;=DATE(ML_ANO,7,1)),1,""),"")</f>
        <v/>
      </c>
      <c r="V166" s="68" t="str">
        <f>IF(ISNUMBER($G166),IF(AND($G166&lt;DATE(ML_ANO,9,1),IF(ISNUMBER($H166),$H166,$G166)&gt;=DATE(ML_ANO,8,1)),1,""),"")</f>
        <v/>
      </c>
      <c r="W166" s="68" t="str">
        <f>IF(ISNUMBER($G166),IF(AND($G166&lt;DATE(ML_ANO,10,1),IF(ISNUMBER($H166),$H166,$G166)&gt;=DATE(ML_ANO,9,1)),1,""),"")</f>
        <v/>
      </c>
      <c r="X166" s="68" t="str">
        <f>IF(ISNUMBER($G166),IF(AND($G166&lt;DATE(ML_ANO,11,1),IF(ISNUMBER($H166),$H166,$G166)&gt;=DATE(ML_ANO,10,1)),1,""),"")</f>
        <v/>
      </c>
      <c r="Y166" s="68" t="str">
        <f>IF(ISNUMBER($G166),IF(AND($G166&lt;DATE(ML_ANO,12,1),IF(ISNUMBER($H166),$H166,$G166)&gt;=DATE(ML_ANO,11,1)),1,""),"")</f>
        <v/>
      </c>
      <c r="Z166" s="68" t="str">
        <f>IF(ISNUMBER($G166),IF(AND($G166&lt;DATE(ML_ANO,13,1),IF(ISNUMBER($H166),$H166,$G166)&gt;=DATE(ML_ANO,12,1)),1,""),"")</f>
        <v/>
      </c>
    </row>
    <row r="167">
      <c r="A167" s="42" t="inlineStr">
        <is>
          <t>A-163</t>
        </is>
      </c>
      <c r="B167" s="43" t="str">
        <f>IF($E167="","",IF(COUNTIF('Plan Cultivos'!$D$5:$D$204,"?*")=1,INDEX('Plan Cultivos'!$A$5:$A$204,MATCH("?*",'Plan Cultivos'!$D$5:$D$204,0)),""))</f>
        <v/>
      </c>
      <c r="C167" s="41" t="str">
        <f>IF($E167="","",ML_N)</f>
        <v/>
      </c>
      <c r="D167" s="43" t="str">
        <f>IF($B167="","",IFERROR(VLOOKUP($B167,'Plan Cultivos'!$A$5:$D$204,4,FALSE)&amp;"",""))</f>
        <v/>
      </c>
      <c r="E167" s="45" t="n"/>
      <c r="F167" s="43" t="n"/>
      <c r="G167" s="52" t="n"/>
      <c r="H167" s="52" t="n"/>
      <c r="I167" s="53" t="str">
        <f>IF(AND(ISNUMBER($G167),ISNUMBER($H167)),$H167-$G167+1,"")</f>
        <v/>
      </c>
      <c r="J167" s="43" t="str">
        <f>IF($E167="","",ML_RESP)</f>
        <v/>
      </c>
      <c r="K167" s="45" t="str">
        <f>IF($E167="","",IFERROR(VLOOKUP($B167,'Plan Cultivos'!$A$5:$T$204,20,FALSE)&amp;"",ML_FICHA&amp;""))</f>
        <v/>
      </c>
      <c r="L167" s="45" t="n"/>
      <c r="M167" s="43" t="n"/>
      <c r="N167" s="56" t="n"/>
      <c r="O167" s="67" t="str">
        <f>IF(ISNUMBER($G167),IF(AND($G167&lt;DATE(ML_ANO,2,1),IF(ISNUMBER($H167),$H167,$G167)&gt;=DATE(ML_ANO,1,1)),1,""),"")</f>
        <v/>
      </c>
      <c r="P167" s="67" t="str">
        <f>IF(ISNUMBER($G167),IF(AND($G167&lt;DATE(ML_ANO,3,1),IF(ISNUMBER($H167),$H167,$G167)&gt;=DATE(ML_ANO,2,1)),1,""),"")</f>
        <v/>
      </c>
      <c r="Q167" s="67" t="str">
        <f>IF(ISNUMBER($G167),IF(AND($G167&lt;DATE(ML_ANO,4,1),IF(ISNUMBER($H167),$H167,$G167)&gt;=DATE(ML_ANO,3,1)),1,""),"")</f>
        <v/>
      </c>
      <c r="R167" s="67" t="str">
        <f>IF(ISNUMBER($G167),IF(AND($G167&lt;DATE(ML_ANO,5,1),IF(ISNUMBER($H167),$H167,$G167)&gt;=DATE(ML_ANO,4,1)),1,""),"")</f>
        <v/>
      </c>
      <c r="S167" s="67" t="str">
        <f>IF(ISNUMBER($G167),IF(AND($G167&lt;DATE(ML_ANO,6,1),IF(ISNUMBER($H167),$H167,$G167)&gt;=DATE(ML_ANO,5,1)),1,""),"")</f>
        <v/>
      </c>
      <c r="T167" s="67" t="str">
        <f>IF(ISNUMBER($G167),IF(AND($G167&lt;DATE(ML_ANO,7,1),IF(ISNUMBER($H167),$H167,$G167)&gt;=DATE(ML_ANO,6,1)),1,""),"")</f>
        <v/>
      </c>
      <c r="U167" s="67" t="str">
        <f>IF(ISNUMBER($G167),IF(AND($G167&lt;DATE(ML_ANO,8,1),IF(ISNUMBER($H167),$H167,$G167)&gt;=DATE(ML_ANO,7,1)),1,""),"")</f>
        <v/>
      </c>
      <c r="V167" s="67" t="str">
        <f>IF(ISNUMBER($G167),IF(AND($G167&lt;DATE(ML_ANO,9,1),IF(ISNUMBER($H167),$H167,$G167)&gt;=DATE(ML_ANO,8,1)),1,""),"")</f>
        <v/>
      </c>
      <c r="W167" s="67" t="str">
        <f>IF(ISNUMBER($G167),IF(AND($G167&lt;DATE(ML_ANO,10,1),IF(ISNUMBER($H167),$H167,$G167)&gt;=DATE(ML_ANO,9,1)),1,""),"")</f>
        <v/>
      </c>
      <c r="X167" s="67" t="str">
        <f>IF(ISNUMBER($G167),IF(AND($G167&lt;DATE(ML_ANO,11,1),IF(ISNUMBER($H167),$H167,$G167)&gt;=DATE(ML_ANO,10,1)),1,""),"")</f>
        <v/>
      </c>
      <c r="Y167" s="67" t="str">
        <f>IF(ISNUMBER($G167),IF(AND($G167&lt;DATE(ML_ANO,12,1),IF(ISNUMBER($H167),$H167,$G167)&gt;=DATE(ML_ANO,11,1)),1,""),"")</f>
        <v/>
      </c>
      <c r="Z167" s="67" t="str">
        <f>IF(ISNUMBER($G167),IF(AND($G167&lt;DATE(ML_ANO,13,1),IF(ISNUMBER($H167),$H167,$G167)&gt;=DATE(ML_ANO,12,1)),1,""),"")</f>
        <v/>
      </c>
    </row>
    <row r="168">
      <c r="A168" s="57" t="inlineStr">
        <is>
          <t>A-164</t>
        </is>
      </c>
      <c r="B168" s="48" t="str">
        <f>IF($E168="","",IF(COUNTIF('Plan Cultivos'!$D$5:$D$204,"?*")=1,INDEX('Plan Cultivos'!$A$5:$A$204,MATCH("?*",'Plan Cultivos'!$D$5:$D$204,0)),""))</f>
        <v/>
      </c>
      <c r="C168" s="58" t="str">
        <f>IF($E168="","",ML_N)</f>
        <v/>
      </c>
      <c r="D168" s="48" t="str">
        <f>IF($B168="","",IFERROR(VLOOKUP($B168,'Plan Cultivos'!$A$5:$D$204,4,FALSE)&amp;"",""))</f>
        <v/>
      </c>
      <c r="E168" s="47" t="n"/>
      <c r="F168" s="48" t="n"/>
      <c r="G168" s="59" t="n"/>
      <c r="H168" s="59" t="n"/>
      <c r="I168" s="60" t="str">
        <f>IF(AND(ISNUMBER($G168),ISNUMBER($H168)),$H168-$G168+1,"")</f>
        <v/>
      </c>
      <c r="J168" s="48" t="str">
        <f>IF($E168="","",ML_RESP)</f>
        <v/>
      </c>
      <c r="K168" s="47" t="str">
        <f>IF($E168="","",IFERROR(VLOOKUP($B168,'Plan Cultivos'!$A$5:$T$204,20,FALSE)&amp;"",ML_FICHA&amp;""))</f>
        <v/>
      </c>
      <c r="L168" s="47" t="n"/>
      <c r="M168" s="48" t="n"/>
      <c r="N168" s="63" t="n"/>
      <c r="O168" s="68" t="str">
        <f>IF(ISNUMBER($G168),IF(AND($G168&lt;DATE(ML_ANO,2,1),IF(ISNUMBER($H168),$H168,$G168)&gt;=DATE(ML_ANO,1,1)),1,""),"")</f>
        <v/>
      </c>
      <c r="P168" s="68" t="str">
        <f>IF(ISNUMBER($G168),IF(AND($G168&lt;DATE(ML_ANO,3,1),IF(ISNUMBER($H168),$H168,$G168)&gt;=DATE(ML_ANO,2,1)),1,""),"")</f>
        <v/>
      </c>
      <c r="Q168" s="68" t="str">
        <f>IF(ISNUMBER($G168),IF(AND($G168&lt;DATE(ML_ANO,4,1),IF(ISNUMBER($H168),$H168,$G168)&gt;=DATE(ML_ANO,3,1)),1,""),"")</f>
        <v/>
      </c>
      <c r="R168" s="68" t="str">
        <f>IF(ISNUMBER($G168),IF(AND($G168&lt;DATE(ML_ANO,5,1),IF(ISNUMBER($H168),$H168,$G168)&gt;=DATE(ML_ANO,4,1)),1,""),"")</f>
        <v/>
      </c>
      <c r="S168" s="68" t="str">
        <f>IF(ISNUMBER($G168),IF(AND($G168&lt;DATE(ML_ANO,6,1),IF(ISNUMBER($H168),$H168,$G168)&gt;=DATE(ML_ANO,5,1)),1,""),"")</f>
        <v/>
      </c>
      <c r="T168" s="68" t="str">
        <f>IF(ISNUMBER($G168),IF(AND($G168&lt;DATE(ML_ANO,7,1),IF(ISNUMBER($H168),$H168,$G168)&gt;=DATE(ML_ANO,6,1)),1,""),"")</f>
        <v/>
      </c>
      <c r="U168" s="68" t="str">
        <f>IF(ISNUMBER($G168),IF(AND($G168&lt;DATE(ML_ANO,8,1),IF(ISNUMBER($H168),$H168,$G168)&gt;=DATE(ML_ANO,7,1)),1,""),"")</f>
        <v/>
      </c>
      <c r="V168" s="68" t="str">
        <f>IF(ISNUMBER($G168),IF(AND($G168&lt;DATE(ML_ANO,9,1),IF(ISNUMBER($H168),$H168,$G168)&gt;=DATE(ML_ANO,8,1)),1,""),"")</f>
        <v/>
      </c>
      <c r="W168" s="68" t="str">
        <f>IF(ISNUMBER($G168),IF(AND($G168&lt;DATE(ML_ANO,10,1),IF(ISNUMBER($H168),$H168,$G168)&gt;=DATE(ML_ANO,9,1)),1,""),"")</f>
        <v/>
      </c>
      <c r="X168" s="68" t="str">
        <f>IF(ISNUMBER($G168),IF(AND($G168&lt;DATE(ML_ANO,11,1),IF(ISNUMBER($H168),$H168,$G168)&gt;=DATE(ML_ANO,10,1)),1,""),"")</f>
        <v/>
      </c>
      <c r="Y168" s="68" t="str">
        <f>IF(ISNUMBER($G168),IF(AND($G168&lt;DATE(ML_ANO,12,1),IF(ISNUMBER($H168),$H168,$G168)&gt;=DATE(ML_ANO,11,1)),1,""),"")</f>
        <v/>
      </c>
      <c r="Z168" s="68" t="str">
        <f>IF(ISNUMBER($G168),IF(AND($G168&lt;DATE(ML_ANO,13,1),IF(ISNUMBER($H168),$H168,$G168)&gt;=DATE(ML_ANO,12,1)),1,""),"")</f>
        <v/>
      </c>
    </row>
    <row r="169">
      <c r="A169" s="42" t="inlineStr">
        <is>
          <t>A-165</t>
        </is>
      </c>
      <c r="B169" s="43" t="str">
        <f>IF($E169="","",IF(COUNTIF('Plan Cultivos'!$D$5:$D$204,"?*")=1,INDEX('Plan Cultivos'!$A$5:$A$204,MATCH("?*",'Plan Cultivos'!$D$5:$D$204,0)),""))</f>
        <v/>
      </c>
      <c r="C169" s="41" t="str">
        <f>IF($E169="","",ML_N)</f>
        <v/>
      </c>
      <c r="D169" s="43" t="str">
        <f>IF($B169="","",IFERROR(VLOOKUP($B169,'Plan Cultivos'!$A$5:$D$204,4,FALSE)&amp;"",""))</f>
        <v/>
      </c>
      <c r="E169" s="45" t="n"/>
      <c r="F169" s="43" t="n"/>
      <c r="G169" s="52" t="n"/>
      <c r="H169" s="52" t="n"/>
      <c r="I169" s="53" t="str">
        <f>IF(AND(ISNUMBER($G169),ISNUMBER($H169)),$H169-$G169+1,"")</f>
        <v/>
      </c>
      <c r="J169" s="43" t="str">
        <f>IF($E169="","",ML_RESP)</f>
        <v/>
      </c>
      <c r="K169" s="45" t="str">
        <f>IF($E169="","",IFERROR(VLOOKUP($B169,'Plan Cultivos'!$A$5:$T$204,20,FALSE)&amp;"",ML_FICHA&amp;""))</f>
        <v/>
      </c>
      <c r="L169" s="45" t="n"/>
      <c r="M169" s="43" t="n"/>
      <c r="N169" s="56" t="n"/>
      <c r="O169" s="67" t="str">
        <f>IF(ISNUMBER($G169),IF(AND($G169&lt;DATE(ML_ANO,2,1),IF(ISNUMBER($H169),$H169,$G169)&gt;=DATE(ML_ANO,1,1)),1,""),"")</f>
        <v/>
      </c>
      <c r="P169" s="67" t="str">
        <f>IF(ISNUMBER($G169),IF(AND($G169&lt;DATE(ML_ANO,3,1),IF(ISNUMBER($H169),$H169,$G169)&gt;=DATE(ML_ANO,2,1)),1,""),"")</f>
        <v/>
      </c>
      <c r="Q169" s="67" t="str">
        <f>IF(ISNUMBER($G169),IF(AND($G169&lt;DATE(ML_ANO,4,1),IF(ISNUMBER($H169),$H169,$G169)&gt;=DATE(ML_ANO,3,1)),1,""),"")</f>
        <v/>
      </c>
      <c r="R169" s="67" t="str">
        <f>IF(ISNUMBER($G169),IF(AND($G169&lt;DATE(ML_ANO,5,1),IF(ISNUMBER($H169),$H169,$G169)&gt;=DATE(ML_ANO,4,1)),1,""),"")</f>
        <v/>
      </c>
      <c r="S169" s="67" t="str">
        <f>IF(ISNUMBER($G169),IF(AND($G169&lt;DATE(ML_ANO,6,1),IF(ISNUMBER($H169),$H169,$G169)&gt;=DATE(ML_ANO,5,1)),1,""),"")</f>
        <v/>
      </c>
      <c r="T169" s="67" t="str">
        <f>IF(ISNUMBER($G169),IF(AND($G169&lt;DATE(ML_ANO,7,1),IF(ISNUMBER($H169),$H169,$G169)&gt;=DATE(ML_ANO,6,1)),1,""),"")</f>
        <v/>
      </c>
      <c r="U169" s="67" t="str">
        <f>IF(ISNUMBER($G169),IF(AND($G169&lt;DATE(ML_ANO,8,1),IF(ISNUMBER($H169),$H169,$G169)&gt;=DATE(ML_ANO,7,1)),1,""),"")</f>
        <v/>
      </c>
      <c r="V169" s="67" t="str">
        <f>IF(ISNUMBER($G169),IF(AND($G169&lt;DATE(ML_ANO,9,1),IF(ISNUMBER($H169),$H169,$G169)&gt;=DATE(ML_ANO,8,1)),1,""),"")</f>
        <v/>
      </c>
      <c r="W169" s="67" t="str">
        <f>IF(ISNUMBER($G169),IF(AND($G169&lt;DATE(ML_ANO,10,1),IF(ISNUMBER($H169),$H169,$G169)&gt;=DATE(ML_ANO,9,1)),1,""),"")</f>
        <v/>
      </c>
      <c r="X169" s="67" t="str">
        <f>IF(ISNUMBER($G169),IF(AND($G169&lt;DATE(ML_ANO,11,1),IF(ISNUMBER($H169),$H169,$G169)&gt;=DATE(ML_ANO,10,1)),1,""),"")</f>
        <v/>
      </c>
      <c r="Y169" s="67" t="str">
        <f>IF(ISNUMBER($G169),IF(AND($G169&lt;DATE(ML_ANO,12,1),IF(ISNUMBER($H169),$H169,$G169)&gt;=DATE(ML_ANO,11,1)),1,""),"")</f>
        <v/>
      </c>
      <c r="Z169" s="67" t="str">
        <f>IF(ISNUMBER($G169),IF(AND($G169&lt;DATE(ML_ANO,13,1),IF(ISNUMBER($H169),$H169,$G169)&gt;=DATE(ML_ANO,12,1)),1,""),"")</f>
        <v/>
      </c>
    </row>
    <row r="170">
      <c r="A170" s="57" t="inlineStr">
        <is>
          <t>A-166</t>
        </is>
      </c>
      <c r="B170" s="48" t="str">
        <f>IF($E170="","",IF(COUNTIF('Plan Cultivos'!$D$5:$D$204,"?*")=1,INDEX('Plan Cultivos'!$A$5:$A$204,MATCH("?*",'Plan Cultivos'!$D$5:$D$204,0)),""))</f>
        <v/>
      </c>
      <c r="C170" s="58" t="str">
        <f>IF($E170="","",ML_N)</f>
        <v/>
      </c>
      <c r="D170" s="48" t="str">
        <f>IF($B170="","",IFERROR(VLOOKUP($B170,'Plan Cultivos'!$A$5:$D$204,4,FALSE)&amp;"",""))</f>
        <v/>
      </c>
      <c r="E170" s="47" t="n"/>
      <c r="F170" s="48" t="n"/>
      <c r="G170" s="59" t="n"/>
      <c r="H170" s="59" t="n"/>
      <c r="I170" s="60" t="str">
        <f>IF(AND(ISNUMBER($G170),ISNUMBER($H170)),$H170-$G170+1,"")</f>
        <v/>
      </c>
      <c r="J170" s="48" t="str">
        <f>IF($E170="","",ML_RESP)</f>
        <v/>
      </c>
      <c r="K170" s="47" t="str">
        <f>IF($E170="","",IFERROR(VLOOKUP($B170,'Plan Cultivos'!$A$5:$T$204,20,FALSE)&amp;"",ML_FICHA&amp;""))</f>
        <v/>
      </c>
      <c r="L170" s="47" t="n"/>
      <c r="M170" s="48" t="n"/>
      <c r="N170" s="63" t="n"/>
      <c r="O170" s="68" t="str">
        <f>IF(ISNUMBER($G170),IF(AND($G170&lt;DATE(ML_ANO,2,1),IF(ISNUMBER($H170),$H170,$G170)&gt;=DATE(ML_ANO,1,1)),1,""),"")</f>
        <v/>
      </c>
      <c r="P170" s="68" t="str">
        <f>IF(ISNUMBER($G170),IF(AND($G170&lt;DATE(ML_ANO,3,1),IF(ISNUMBER($H170),$H170,$G170)&gt;=DATE(ML_ANO,2,1)),1,""),"")</f>
        <v/>
      </c>
      <c r="Q170" s="68" t="str">
        <f>IF(ISNUMBER($G170),IF(AND($G170&lt;DATE(ML_ANO,4,1),IF(ISNUMBER($H170),$H170,$G170)&gt;=DATE(ML_ANO,3,1)),1,""),"")</f>
        <v/>
      </c>
      <c r="R170" s="68" t="str">
        <f>IF(ISNUMBER($G170),IF(AND($G170&lt;DATE(ML_ANO,5,1),IF(ISNUMBER($H170),$H170,$G170)&gt;=DATE(ML_ANO,4,1)),1,""),"")</f>
        <v/>
      </c>
      <c r="S170" s="68" t="str">
        <f>IF(ISNUMBER($G170),IF(AND($G170&lt;DATE(ML_ANO,6,1),IF(ISNUMBER($H170),$H170,$G170)&gt;=DATE(ML_ANO,5,1)),1,""),"")</f>
        <v/>
      </c>
      <c r="T170" s="68" t="str">
        <f>IF(ISNUMBER($G170),IF(AND($G170&lt;DATE(ML_ANO,7,1),IF(ISNUMBER($H170),$H170,$G170)&gt;=DATE(ML_ANO,6,1)),1,""),"")</f>
        <v/>
      </c>
      <c r="U170" s="68" t="str">
        <f>IF(ISNUMBER($G170),IF(AND($G170&lt;DATE(ML_ANO,8,1),IF(ISNUMBER($H170),$H170,$G170)&gt;=DATE(ML_ANO,7,1)),1,""),"")</f>
        <v/>
      </c>
      <c r="V170" s="68" t="str">
        <f>IF(ISNUMBER($G170),IF(AND($G170&lt;DATE(ML_ANO,9,1),IF(ISNUMBER($H170),$H170,$G170)&gt;=DATE(ML_ANO,8,1)),1,""),"")</f>
        <v/>
      </c>
      <c r="W170" s="68" t="str">
        <f>IF(ISNUMBER($G170),IF(AND($G170&lt;DATE(ML_ANO,10,1),IF(ISNUMBER($H170),$H170,$G170)&gt;=DATE(ML_ANO,9,1)),1,""),"")</f>
        <v/>
      </c>
      <c r="X170" s="68" t="str">
        <f>IF(ISNUMBER($G170),IF(AND($G170&lt;DATE(ML_ANO,11,1),IF(ISNUMBER($H170),$H170,$G170)&gt;=DATE(ML_ANO,10,1)),1,""),"")</f>
        <v/>
      </c>
      <c r="Y170" s="68" t="str">
        <f>IF(ISNUMBER($G170),IF(AND($G170&lt;DATE(ML_ANO,12,1),IF(ISNUMBER($H170),$H170,$G170)&gt;=DATE(ML_ANO,11,1)),1,""),"")</f>
        <v/>
      </c>
      <c r="Z170" s="68" t="str">
        <f>IF(ISNUMBER($G170),IF(AND($G170&lt;DATE(ML_ANO,13,1),IF(ISNUMBER($H170),$H170,$G170)&gt;=DATE(ML_ANO,12,1)),1,""),"")</f>
        <v/>
      </c>
    </row>
    <row r="171">
      <c r="A171" s="42" t="inlineStr">
        <is>
          <t>A-167</t>
        </is>
      </c>
      <c r="B171" s="43" t="str">
        <f>IF($E171="","",IF(COUNTIF('Plan Cultivos'!$D$5:$D$204,"?*")=1,INDEX('Plan Cultivos'!$A$5:$A$204,MATCH("?*",'Plan Cultivos'!$D$5:$D$204,0)),""))</f>
        <v/>
      </c>
      <c r="C171" s="41" t="str">
        <f>IF($E171="","",ML_N)</f>
        <v/>
      </c>
      <c r="D171" s="43" t="str">
        <f>IF($B171="","",IFERROR(VLOOKUP($B171,'Plan Cultivos'!$A$5:$D$204,4,FALSE)&amp;"",""))</f>
        <v/>
      </c>
      <c r="E171" s="45" t="n"/>
      <c r="F171" s="43" t="n"/>
      <c r="G171" s="52" t="n"/>
      <c r="H171" s="52" t="n"/>
      <c r="I171" s="53" t="str">
        <f>IF(AND(ISNUMBER($G171),ISNUMBER($H171)),$H171-$G171+1,"")</f>
        <v/>
      </c>
      <c r="J171" s="43" t="str">
        <f>IF($E171="","",ML_RESP)</f>
        <v/>
      </c>
      <c r="K171" s="45" t="str">
        <f>IF($E171="","",IFERROR(VLOOKUP($B171,'Plan Cultivos'!$A$5:$T$204,20,FALSE)&amp;"",ML_FICHA&amp;""))</f>
        <v/>
      </c>
      <c r="L171" s="45" t="n"/>
      <c r="M171" s="43" t="n"/>
      <c r="N171" s="56" t="n"/>
      <c r="O171" s="67" t="str">
        <f>IF(ISNUMBER($G171),IF(AND($G171&lt;DATE(ML_ANO,2,1),IF(ISNUMBER($H171),$H171,$G171)&gt;=DATE(ML_ANO,1,1)),1,""),"")</f>
        <v/>
      </c>
      <c r="P171" s="67" t="str">
        <f>IF(ISNUMBER($G171),IF(AND($G171&lt;DATE(ML_ANO,3,1),IF(ISNUMBER($H171),$H171,$G171)&gt;=DATE(ML_ANO,2,1)),1,""),"")</f>
        <v/>
      </c>
      <c r="Q171" s="67" t="str">
        <f>IF(ISNUMBER($G171),IF(AND($G171&lt;DATE(ML_ANO,4,1),IF(ISNUMBER($H171),$H171,$G171)&gt;=DATE(ML_ANO,3,1)),1,""),"")</f>
        <v/>
      </c>
      <c r="R171" s="67" t="str">
        <f>IF(ISNUMBER($G171),IF(AND($G171&lt;DATE(ML_ANO,5,1),IF(ISNUMBER($H171),$H171,$G171)&gt;=DATE(ML_ANO,4,1)),1,""),"")</f>
        <v/>
      </c>
      <c r="S171" s="67" t="str">
        <f>IF(ISNUMBER($G171),IF(AND($G171&lt;DATE(ML_ANO,6,1),IF(ISNUMBER($H171),$H171,$G171)&gt;=DATE(ML_ANO,5,1)),1,""),"")</f>
        <v/>
      </c>
      <c r="T171" s="67" t="str">
        <f>IF(ISNUMBER($G171),IF(AND($G171&lt;DATE(ML_ANO,7,1),IF(ISNUMBER($H171),$H171,$G171)&gt;=DATE(ML_ANO,6,1)),1,""),"")</f>
        <v/>
      </c>
      <c r="U171" s="67" t="str">
        <f>IF(ISNUMBER($G171),IF(AND($G171&lt;DATE(ML_ANO,8,1),IF(ISNUMBER($H171),$H171,$G171)&gt;=DATE(ML_ANO,7,1)),1,""),"")</f>
        <v/>
      </c>
      <c r="V171" s="67" t="str">
        <f>IF(ISNUMBER($G171),IF(AND($G171&lt;DATE(ML_ANO,9,1),IF(ISNUMBER($H171),$H171,$G171)&gt;=DATE(ML_ANO,8,1)),1,""),"")</f>
        <v/>
      </c>
      <c r="W171" s="67" t="str">
        <f>IF(ISNUMBER($G171),IF(AND($G171&lt;DATE(ML_ANO,10,1),IF(ISNUMBER($H171),$H171,$G171)&gt;=DATE(ML_ANO,9,1)),1,""),"")</f>
        <v/>
      </c>
      <c r="X171" s="67" t="str">
        <f>IF(ISNUMBER($G171),IF(AND($G171&lt;DATE(ML_ANO,11,1),IF(ISNUMBER($H171),$H171,$G171)&gt;=DATE(ML_ANO,10,1)),1,""),"")</f>
        <v/>
      </c>
      <c r="Y171" s="67" t="str">
        <f>IF(ISNUMBER($G171),IF(AND($G171&lt;DATE(ML_ANO,12,1),IF(ISNUMBER($H171),$H171,$G171)&gt;=DATE(ML_ANO,11,1)),1,""),"")</f>
        <v/>
      </c>
      <c r="Z171" s="67" t="str">
        <f>IF(ISNUMBER($G171),IF(AND($G171&lt;DATE(ML_ANO,13,1),IF(ISNUMBER($H171),$H171,$G171)&gt;=DATE(ML_ANO,12,1)),1,""),"")</f>
        <v/>
      </c>
    </row>
    <row r="172">
      <c r="A172" s="57" t="inlineStr">
        <is>
          <t>A-168</t>
        </is>
      </c>
      <c r="B172" s="48" t="str">
        <f>IF($E172="","",IF(COUNTIF('Plan Cultivos'!$D$5:$D$204,"?*")=1,INDEX('Plan Cultivos'!$A$5:$A$204,MATCH("?*",'Plan Cultivos'!$D$5:$D$204,0)),""))</f>
        <v/>
      </c>
      <c r="C172" s="58" t="str">
        <f>IF($E172="","",ML_N)</f>
        <v/>
      </c>
      <c r="D172" s="48" t="str">
        <f>IF($B172="","",IFERROR(VLOOKUP($B172,'Plan Cultivos'!$A$5:$D$204,4,FALSE)&amp;"",""))</f>
        <v/>
      </c>
      <c r="E172" s="47" t="n"/>
      <c r="F172" s="48" t="n"/>
      <c r="G172" s="59" t="n"/>
      <c r="H172" s="59" t="n"/>
      <c r="I172" s="60" t="str">
        <f>IF(AND(ISNUMBER($G172),ISNUMBER($H172)),$H172-$G172+1,"")</f>
        <v/>
      </c>
      <c r="J172" s="48" t="str">
        <f>IF($E172="","",ML_RESP)</f>
        <v/>
      </c>
      <c r="K172" s="47" t="str">
        <f>IF($E172="","",IFERROR(VLOOKUP($B172,'Plan Cultivos'!$A$5:$T$204,20,FALSE)&amp;"",ML_FICHA&amp;""))</f>
        <v/>
      </c>
      <c r="L172" s="47" t="n"/>
      <c r="M172" s="48" t="n"/>
      <c r="N172" s="63" t="n"/>
      <c r="O172" s="68" t="str">
        <f>IF(ISNUMBER($G172),IF(AND($G172&lt;DATE(ML_ANO,2,1),IF(ISNUMBER($H172),$H172,$G172)&gt;=DATE(ML_ANO,1,1)),1,""),"")</f>
        <v/>
      </c>
      <c r="P172" s="68" t="str">
        <f>IF(ISNUMBER($G172),IF(AND($G172&lt;DATE(ML_ANO,3,1),IF(ISNUMBER($H172),$H172,$G172)&gt;=DATE(ML_ANO,2,1)),1,""),"")</f>
        <v/>
      </c>
      <c r="Q172" s="68" t="str">
        <f>IF(ISNUMBER($G172),IF(AND($G172&lt;DATE(ML_ANO,4,1),IF(ISNUMBER($H172),$H172,$G172)&gt;=DATE(ML_ANO,3,1)),1,""),"")</f>
        <v/>
      </c>
      <c r="R172" s="68" t="str">
        <f>IF(ISNUMBER($G172),IF(AND($G172&lt;DATE(ML_ANO,5,1),IF(ISNUMBER($H172),$H172,$G172)&gt;=DATE(ML_ANO,4,1)),1,""),"")</f>
        <v/>
      </c>
      <c r="S172" s="68" t="str">
        <f>IF(ISNUMBER($G172),IF(AND($G172&lt;DATE(ML_ANO,6,1),IF(ISNUMBER($H172),$H172,$G172)&gt;=DATE(ML_ANO,5,1)),1,""),"")</f>
        <v/>
      </c>
      <c r="T172" s="68" t="str">
        <f>IF(ISNUMBER($G172),IF(AND($G172&lt;DATE(ML_ANO,7,1),IF(ISNUMBER($H172),$H172,$G172)&gt;=DATE(ML_ANO,6,1)),1,""),"")</f>
        <v/>
      </c>
      <c r="U172" s="68" t="str">
        <f>IF(ISNUMBER($G172),IF(AND($G172&lt;DATE(ML_ANO,8,1),IF(ISNUMBER($H172),$H172,$G172)&gt;=DATE(ML_ANO,7,1)),1,""),"")</f>
        <v/>
      </c>
      <c r="V172" s="68" t="str">
        <f>IF(ISNUMBER($G172),IF(AND($G172&lt;DATE(ML_ANO,9,1),IF(ISNUMBER($H172),$H172,$G172)&gt;=DATE(ML_ANO,8,1)),1,""),"")</f>
        <v/>
      </c>
      <c r="W172" s="68" t="str">
        <f>IF(ISNUMBER($G172),IF(AND($G172&lt;DATE(ML_ANO,10,1),IF(ISNUMBER($H172),$H172,$G172)&gt;=DATE(ML_ANO,9,1)),1,""),"")</f>
        <v/>
      </c>
      <c r="X172" s="68" t="str">
        <f>IF(ISNUMBER($G172),IF(AND($G172&lt;DATE(ML_ANO,11,1),IF(ISNUMBER($H172),$H172,$G172)&gt;=DATE(ML_ANO,10,1)),1,""),"")</f>
        <v/>
      </c>
      <c r="Y172" s="68" t="str">
        <f>IF(ISNUMBER($G172),IF(AND($G172&lt;DATE(ML_ANO,12,1),IF(ISNUMBER($H172),$H172,$G172)&gt;=DATE(ML_ANO,11,1)),1,""),"")</f>
        <v/>
      </c>
      <c r="Z172" s="68" t="str">
        <f>IF(ISNUMBER($G172),IF(AND($G172&lt;DATE(ML_ANO,13,1),IF(ISNUMBER($H172),$H172,$G172)&gt;=DATE(ML_ANO,12,1)),1,""),"")</f>
        <v/>
      </c>
    </row>
    <row r="173">
      <c r="A173" s="42" t="inlineStr">
        <is>
          <t>A-169</t>
        </is>
      </c>
      <c r="B173" s="43" t="str">
        <f>IF($E173="","",IF(COUNTIF('Plan Cultivos'!$D$5:$D$204,"?*")=1,INDEX('Plan Cultivos'!$A$5:$A$204,MATCH("?*",'Plan Cultivos'!$D$5:$D$204,0)),""))</f>
        <v/>
      </c>
      <c r="C173" s="41" t="str">
        <f>IF($E173="","",ML_N)</f>
        <v/>
      </c>
      <c r="D173" s="43" t="str">
        <f>IF($B173="","",IFERROR(VLOOKUP($B173,'Plan Cultivos'!$A$5:$D$204,4,FALSE)&amp;"",""))</f>
        <v/>
      </c>
      <c r="E173" s="45" t="n"/>
      <c r="F173" s="43" t="n"/>
      <c r="G173" s="52" t="n"/>
      <c r="H173" s="52" t="n"/>
      <c r="I173" s="53" t="str">
        <f>IF(AND(ISNUMBER($G173),ISNUMBER($H173)),$H173-$G173+1,"")</f>
        <v/>
      </c>
      <c r="J173" s="43" t="str">
        <f>IF($E173="","",ML_RESP)</f>
        <v/>
      </c>
      <c r="K173" s="45" t="str">
        <f>IF($E173="","",IFERROR(VLOOKUP($B173,'Plan Cultivos'!$A$5:$T$204,20,FALSE)&amp;"",ML_FICHA&amp;""))</f>
        <v/>
      </c>
      <c r="L173" s="45" t="n"/>
      <c r="M173" s="43" t="n"/>
      <c r="N173" s="56" t="n"/>
      <c r="O173" s="67" t="str">
        <f>IF(ISNUMBER($G173),IF(AND($G173&lt;DATE(ML_ANO,2,1),IF(ISNUMBER($H173),$H173,$G173)&gt;=DATE(ML_ANO,1,1)),1,""),"")</f>
        <v/>
      </c>
      <c r="P173" s="67" t="str">
        <f>IF(ISNUMBER($G173),IF(AND($G173&lt;DATE(ML_ANO,3,1),IF(ISNUMBER($H173),$H173,$G173)&gt;=DATE(ML_ANO,2,1)),1,""),"")</f>
        <v/>
      </c>
      <c r="Q173" s="67" t="str">
        <f>IF(ISNUMBER($G173),IF(AND($G173&lt;DATE(ML_ANO,4,1),IF(ISNUMBER($H173),$H173,$G173)&gt;=DATE(ML_ANO,3,1)),1,""),"")</f>
        <v/>
      </c>
      <c r="R173" s="67" t="str">
        <f>IF(ISNUMBER($G173),IF(AND($G173&lt;DATE(ML_ANO,5,1),IF(ISNUMBER($H173),$H173,$G173)&gt;=DATE(ML_ANO,4,1)),1,""),"")</f>
        <v/>
      </c>
      <c r="S173" s="67" t="str">
        <f>IF(ISNUMBER($G173),IF(AND($G173&lt;DATE(ML_ANO,6,1),IF(ISNUMBER($H173),$H173,$G173)&gt;=DATE(ML_ANO,5,1)),1,""),"")</f>
        <v/>
      </c>
      <c r="T173" s="67" t="str">
        <f>IF(ISNUMBER($G173),IF(AND($G173&lt;DATE(ML_ANO,7,1),IF(ISNUMBER($H173),$H173,$G173)&gt;=DATE(ML_ANO,6,1)),1,""),"")</f>
        <v/>
      </c>
      <c r="U173" s="67" t="str">
        <f>IF(ISNUMBER($G173),IF(AND($G173&lt;DATE(ML_ANO,8,1),IF(ISNUMBER($H173),$H173,$G173)&gt;=DATE(ML_ANO,7,1)),1,""),"")</f>
        <v/>
      </c>
      <c r="V173" s="67" t="str">
        <f>IF(ISNUMBER($G173),IF(AND($G173&lt;DATE(ML_ANO,9,1),IF(ISNUMBER($H173),$H173,$G173)&gt;=DATE(ML_ANO,8,1)),1,""),"")</f>
        <v/>
      </c>
      <c r="W173" s="67" t="str">
        <f>IF(ISNUMBER($G173),IF(AND($G173&lt;DATE(ML_ANO,10,1),IF(ISNUMBER($H173),$H173,$G173)&gt;=DATE(ML_ANO,9,1)),1,""),"")</f>
        <v/>
      </c>
      <c r="X173" s="67" t="str">
        <f>IF(ISNUMBER($G173),IF(AND($G173&lt;DATE(ML_ANO,11,1),IF(ISNUMBER($H173),$H173,$G173)&gt;=DATE(ML_ANO,10,1)),1,""),"")</f>
        <v/>
      </c>
      <c r="Y173" s="67" t="str">
        <f>IF(ISNUMBER($G173),IF(AND($G173&lt;DATE(ML_ANO,12,1),IF(ISNUMBER($H173),$H173,$G173)&gt;=DATE(ML_ANO,11,1)),1,""),"")</f>
        <v/>
      </c>
      <c r="Z173" s="67" t="str">
        <f>IF(ISNUMBER($G173),IF(AND($G173&lt;DATE(ML_ANO,13,1),IF(ISNUMBER($H173),$H173,$G173)&gt;=DATE(ML_ANO,12,1)),1,""),"")</f>
        <v/>
      </c>
    </row>
    <row r="174">
      <c r="A174" s="57" t="inlineStr">
        <is>
          <t>A-170</t>
        </is>
      </c>
      <c r="B174" s="48" t="str">
        <f>IF($E174="","",IF(COUNTIF('Plan Cultivos'!$D$5:$D$204,"?*")=1,INDEX('Plan Cultivos'!$A$5:$A$204,MATCH("?*",'Plan Cultivos'!$D$5:$D$204,0)),""))</f>
        <v/>
      </c>
      <c r="C174" s="58" t="str">
        <f>IF($E174="","",ML_N)</f>
        <v/>
      </c>
      <c r="D174" s="48" t="str">
        <f>IF($B174="","",IFERROR(VLOOKUP($B174,'Plan Cultivos'!$A$5:$D$204,4,FALSE)&amp;"",""))</f>
        <v/>
      </c>
      <c r="E174" s="47" t="n"/>
      <c r="F174" s="48" t="n"/>
      <c r="G174" s="59" t="n"/>
      <c r="H174" s="59" t="n"/>
      <c r="I174" s="60" t="str">
        <f>IF(AND(ISNUMBER($G174),ISNUMBER($H174)),$H174-$G174+1,"")</f>
        <v/>
      </c>
      <c r="J174" s="48" t="str">
        <f>IF($E174="","",ML_RESP)</f>
        <v/>
      </c>
      <c r="K174" s="47" t="str">
        <f>IF($E174="","",IFERROR(VLOOKUP($B174,'Plan Cultivos'!$A$5:$T$204,20,FALSE)&amp;"",ML_FICHA&amp;""))</f>
        <v/>
      </c>
      <c r="L174" s="47" t="n"/>
      <c r="M174" s="48" t="n"/>
      <c r="N174" s="63" t="n"/>
      <c r="O174" s="68" t="str">
        <f>IF(ISNUMBER($G174),IF(AND($G174&lt;DATE(ML_ANO,2,1),IF(ISNUMBER($H174),$H174,$G174)&gt;=DATE(ML_ANO,1,1)),1,""),"")</f>
        <v/>
      </c>
      <c r="P174" s="68" t="str">
        <f>IF(ISNUMBER($G174),IF(AND($G174&lt;DATE(ML_ANO,3,1),IF(ISNUMBER($H174),$H174,$G174)&gt;=DATE(ML_ANO,2,1)),1,""),"")</f>
        <v/>
      </c>
      <c r="Q174" s="68" t="str">
        <f>IF(ISNUMBER($G174),IF(AND($G174&lt;DATE(ML_ANO,4,1),IF(ISNUMBER($H174),$H174,$G174)&gt;=DATE(ML_ANO,3,1)),1,""),"")</f>
        <v/>
      </c>
      <c r="R174" s="68" t="str">
        <f>IF(ISNUMBER($G174),IF(AND($G174&lt;DATE(ML_ANO,5,1),IF(ISNUMBER($H174),$H174,$G174)&gt;=DATE(ML_ANO,4,1)),1,""),"")</f>
        <v/>
      </c>
      <c r="S174" s="68" t="str">
        <f>IF(ISNUMBER($G174),IF(AND($G174&lt;DATE(ML_ANO,6,1),IF(ISNUMBER($H174),$H174,$G174)&gt;=DATE(ML_ANO,5,1)),1,""),"")</f>
        <v/>
      </c>
      <c r="T174" s="68" t="str">
        <f>IF(ISNUMBER($G174),IF(AND($G174&lt;DATE(ML_ANO,7,1),IF(ISNUMBER($H174),$H174,$G174)&gt;=DATE(ML_ANO,6,1)),1,""),"")</f>
        <v/>
      </c>
      <c r="U174" s="68" t="str">
        <f>IF(ISNUMBER($G174),IF(AND($G174&lt;DATE(ML_ANO,8,1),IF(ISNUMBER($H174),$H174,$G174)&gt;=DATE(ML_ANO,7,1)),1,""),"")</f>
        <v/>
      </c>
      <c r="V174" s="68" t="str">
        <f>IF(ISNUMBER($G174),IF(AND($G174&lt;DATE(ML_ANO,9,1),IF(ISNUMBER($H174),$H174,$G174)&gt;=DATE(ML_ANO,8,1)),1,""),"")</f>
        <v/>
      </c>
      <c r="W174" s="68" t="str">
        <f>IF(ISNUMBER($G174),IF(AND($G174&lt;DATE(ML_ANO,10,1),IF(ISNUMBER($H174),$H174,$G174)&gt;=DATE(ML_ANO,9,1)),1,""),"")</f>
        <v/>
      </c>
      <c r="X174" s="68" t="str">
        <f>IF(ISNUMBER($G174),IF(AND($G174&lt;DATE(ML_ANO,11,1),IF(ISNUMBER($H174),$H174,$G174)&gt;=DATE(ML_ANO,10,1)),1,""),"")</f>
        <v/>
      </c>
      <c r="Y174" s="68" t="str">
        <f>IF(ISNUMBER($G174),IF(AND($G174&lt;DATE(ML_ANO,12,1),IF(ISNUMBER($H174),$H174,$G174)&gt;=DATE(ML_ANO,11,1)),1,""),"")</f>
        <v/>
      </c>
      <c r="Z174" s="68" t="str">
        <f>IF(ISNUMBER($G174),IF(AND($G174&lt;DATE(ML_ANO,13,1),IF(ISNUMBER($H174),$H174,$G174)&gt;=DATE(ML_ANO,12,1)),1,""),"")</f>
        <v/>
      </c>
    </row>
    <row r="175">
      <c r="A175" s="42" t="inlineStr">
        <is>
          <t>A-171</t>
        </is>
      </c>
      <c r="B175" s="43" t="str">
        <f>IF($E175="","",IF(COUNTIF('Plan Cultivos'!$D$5:$D$204,"?*")=1,INDEX('Plan Cultivos'!$A$5:$A$204,MATCH("?*",'Plan Cultivos'!$D$5:$D$204,0)),""))</f>
        <v/>
      </c>
      <c r="C175" s="41" t="str">
        <f>IF($E175="","",ML_N)</f>
        <v/>
      </c>
      <c r="D175" s="43" t="str">
        <f>IF($B175="","",IFERROR(VLOOKUP($B175,'Plan Cultivos'!$A$5:$D$204,4,FALSE)&amp;"",""))</f>
        <v/>
      </c>
      <c r="E175" s="45" t="n"/>
      <c r="F175" s="43" t="n"/>
      <c r="G175" s="52" t="n"/>
      <c r="H175" s="52" t="n"/>
      <c r="I175" s="53" t="str">
        <f>IF(AND(ISNUMBER($G175),ISNUMBER($H175)),$H175-$G175+1,"")</f>
        <v/>
      </c>
      <c r="J175" s="43" t="str">
        <f>IF($E175="","",ML_RESP)</f>
        <v/>
      </c>
      <c r="K175" s="45" t="str">
        <f>IF($E175="","",IFERROR(VLOOKUP($B175,'Plan Cultivos'!$A$5:$T$204,20,FALSE)&amp;"",ML_FICHA&amp;""))</f>
        <v/>
      </c>
      <c r="L175" s="45" t="n"/>
      <c r="M175" s="43" t="n"/>
      <c r="N175" s="56" t="n"/>
      <c r="O175" s="67" t="str">
        <f>IF(ISNUMBER($G175),IF(AND($G175&lt;DATE(ML_ANO,2,1),IF(ISNUMBER($H175),$H175,$G175)&gt;=DATE(ML_ANO,1,1)),1,""),"")</f>
        <v/>
      </c>
      <c r="P175" s="67" t="str">
        <f>IF(ISNUMBER($G175),IF(AND($G175&lt;DATE(ML_ANO,3,1),IF(ISNUMBER($H175),$H175,$G175)&gt;=DATE(ML_ANO,2,1)),1,""),"")</f>
        <v/>
      </c>
      <c r="Q175" s="67" t="str">
        <f>IF(ISNUMBER($G175),IF(AND($G175&lt;DATE(ML_ANO,4,1),IF(ISNUMBER($H175),$H175,$G175)&gt;=DATE(ML_ANO,3,1)),1,""),"")</f>
        <v/>
      </c>
      <c r="R175" s="67" t="str">
        <f>IF(ISNUMBER($G175),IF(AND($G175&lt;DATE(ML_ANO,5,1),IF(ISNUMBER($H175),$H175,$G175)&gt;=DATE(ML_ANO,4,1)),1,""),"")</f>
        <v/>
      </c>
      <c r="S175" s="67" t="str">
        <f>IF(ISNUMBER($G175),IF(AND($G175&lt;DATE(ML_ANO,6,1),IF(ISNUMBER($H175),$H175,$G175)&gt;=DATE(ML_ANO,5,1)),1,""),"")</f>
        <v/>
      </c>
      <c r="T175" s="67" t="str">
        <f>IF(ISNUMBER($G175),IF(AND($G175&lt;DATE(ML_ANO,7,1),IF(ISNUMBER($H175),$H175,$G175)&gt;=DATE(ML_ANO,6,1)),1,""),"")</f>
        <v/>
      </c>
      <c r="U175" s="67" t="str">
        <f>IF(ISNUMBER($G175),IF(AND($G175&lt;DATE(ML_ANO,8,1),IF(ISNUMBER($H175),$H175,$G175)&gt;=DATE(ML_ANO,7,1)),1,""),"")</f>
        <v/>
      </c>
      <c r="V175" s="67" t="str">
        <f>IF(ISNUMBER($G175),IF(AND($G175&lt;DATE(ML_ANO,9,1),IF(ISNUMBER($H175),$H175,$G175)&gt;=DATE(ML_ANO,8,1)),1,""),"")</f>
        <v/>
      </c>
      <c r="W175" s="67" t="str">
        <f>IF(ISNUMBER($G175),IF(AND($G175&lt;DATE(ML_ANO,10,1),IF(ISNUMBER($H175),$H175,$G175)&gt;=DATE(ML_ANO,9,1)),1,""),"")</f>
        <v/>
      </c>
      <c r="X175" s="67" t="str">
        <f>IF(ISNUMBER($G175),IF(AND($G175&lt;DATE(ML_ANO,11,1),IF(ISNUMBER($H175),$H175,$G175)&gt;=DATE(ML_ANO,10,1)),1,""),"")</f>
        <v/>
      </c>
      <c r="Y175" s="67" t="str">
        <f>IF(ISNUMBER($G175),IF(AND($G175&lt;DATE(ML_ANO,12,1),IF(ISNUMBER($H175),$H175,$G175)&gt;=DATE(ML_ANO,11,1)),1,""),"")</f>
        <v/>
      </c>
      <c r="Z175" s="67" t="str">
        <f>IF(ISNUMBER($G175),IF(AND($G175&lt;DATE(ML_ANO,13,1),IF(ISNUMBER($H175),$H175,$G175)&gt;=DATE(ML_ANO,12,1)),1,""),"")</f>
        <v/>
      </c>
    </row>
    <row r="176">
      <c r="A176" s="57" t="inlineStr">
        <is>
          <t>A-172</t>
        </is>
      </c>
      <c r="B176" s="48" t="str">
        <f>IF($E176="","",IF(COUNTIF('Plan Cultivos'!$D$5:$D$204,"?*")=1,INDEX('Plan Cultivos'!$A$5:$A$204,MATCH("?*",'Plan Cultivos'!$D$5:$D$204,0)),""))</f>
        <v/>
      </c>
      <c r="C176" s="58" t="str">
        <f>IF($E176="","",ML_N)</f>
        <v/>
      </c>
      <c r="D176" s="48" t="str">
        <f>IF($B176="","",IFERROR(VLOOKUP($B176,'Plan Cultivos'!$A$5:$D$204,4,FALSE)&amp;"",""))</f>
        <v/>
      </c>
      <c r="E176" s="47" t="n"/>
      <c r="F176" s="48" t="n"/>
      <c r="G176" s="59" t="n"/>
      <c r="H176" s="59" t="n"/>
      <c r="I176" s="60" t="str">
        <f>IF(AND(ISNUMBER($G176),ISNUMBER($H176)),$H176-$G176+1,"")</f>
        <v/>
      </c>
      <c r="J176" s="48" t="str">
        <f>IF($E176="","",ML_RESP)</f>
        <v/>
      </c>
      <c r="K176" s="47" t="str">
        <f>IF($E176="","",IFERROR(VLOOKUP($B176,'Plan Cultivos'!$A$5:$T$204,20,FALSE)&amp;"",ML_FICHA&amp;""))</f>
        <v/>
      </c>
      <c r="L176" s="47" t="n"/>
      <c r="M176" s="48" t="n"/>
      <c r="N176" s="63" t="n"/>
      <c r="O176" s="68" t="str">
        <f>IF(ISNUMBER($G176),IF(AND($G176&lt;DATE(ML_ANO,2,1),IF(ISNUMBER($H176),$H176,$G176)&gt;=DATE(ML_ANO,1,1)),1,""),"")</f>
        <v/>
      </c>
      <c r="P176" s="68" t="str">
        <f>IF(ISNUMBER($G176),IF(AND($G176&lt;DATE(ML_ANO,3,1),IF(ISNUMBER($H176),$H176,$G176)&gt;=DATE(ML_ANO,2,1)),1,""),"")</f>
        <v/>
      </c>
      <c r="Q176" s="68" t="str">
        <f>IF(ISNUMBER($G176),IF(AND($G176&lt;DATE(ML_ANO,4,1),IF(ISNUMBER($H176),$H176,$G176)&gt;=DATE(ML_ANO,3,1)),1,""),"")</f>
        <v/>
      </c>
      <c r="R176" s="68" t="str">
        <f>IF(ISNUMBER($G176),IF(AND($G176&lt;DATE(ML_ANO,5,1),IF(ISNUMBER($H176),$H176,$G176)&gt;=DATE(ML_ANO,4,1)),1,""),"")</f>
        <v/>
      </c>
      <c r="S176" s="68" t="str">
        <f>IF(ISNUMBER($G176),IF(AND($G176&lt;DATE(ML_ANO,6,1),IF(ISNUMBER($H176),$H176,$G176)&gt;=DATE(ML_ANO,5,1)),1,""),"")</f>
        <v/>
      </c>
      <c r="T176" s="68" t="str">
        <f>IF(ISNUMBER($G176),IF(AND($G176&lt;DATE(ML_ANO,7,1),IF(ISNUMBER($H176),$H176,$G176)&gt;=DATE(ML_ANO,6,1)),1,""),"")</f>
        <v/>
      </c>
      <c r="U176" s="68" t="str">
        <f>IF(ISNUMBER($G176),IF(AND($G176&lt;DATE(ML_ANO,8,1),IF(ISNUMBER($H176),$H176,$G176)&gt;=DATE(ML_ANO,7,1)),1,""),"")</f>
        <v/>
      </c>
      <c r="V176" s="68" t="str">
        <f>IF(ISNUMBER($G176),IF(AND($G176&lt;DATE(ML_ANO,9,1),IF(ISNUMBER($H176),$H176,$G176)&gt;=DATE(ML_ANO,8,1)),1,""),"")</f>
        <v/>
      </c>
      <c r="W176" s="68" t="str">
        <f>IF(ISNUMBER($G176),IF(AND($G176&lt;DATE(ML_ANO,10,1),IF(ISNUMBER($H176),$H176,$G176)&gt;=DATE(ML_ANO,9,1)),1,""),"")</f>
        <v/>
      </c>
      <c r="X176" s="68" t="str">
        <f>IF(ISNUMBER($G176),IF(AND($G176&lt;DATE(ML_ANO,11,1),IF(ISNUMBER($H176),$H176,$G176)&gt;=DATE(ML_ANO,10,1)),1,""),"")</f>
        <v/>
      </c>
      <c r="Y176" s="68" t="str">
        <f>IF(ISNUMBER($G176),IF(AND($G176&lt;DATE(ML_ANO,12,1),IF(ISNUMBER($H176),$H176,$G176)&gt;=DATE(ML_ANO,11,1)),1,""),"")</f>
        <v/>
      </c>
      <c r="Z176" s="68" t="str">
        <f>IF(ISNUMBER($G176),IF(AND($G176&lt;DATE(ML_ANO,13,1),IF(ISNUMBER($H176),$H176,$G176)&gt;=DATE(ML_ANO,12,1)),1,""),"")</f>
        <v/>
      </c>
    </row>
    <row r="177">
      <c r="A177" s="42" t="inlineStr">
        <is>
          <t>A-173</t>
        </is>
      </c>
      <c r="B177" s="43" t="str">
        <f>IF($E177="","",IF(COUNTIF('Plan Cultivos'!$D$5:$D$204,"?*")=1,INDEX('Plan Cultivos'!$A$5:$A$204,MATCH("?*",'Plan Cultivos'!$D$5:$D$204,0)),""))</f>
        <v/>
      </c>
      <c r="C177" s="41" t="str">
        <f>IF($E177="","",ML_N)</f>
        <v/>
      </c>
      <c r="D177" s="43" t="str">
        <f>IF($B177="","",IFERROR(VLOOKUP($B177,'Plan Cultivos'!$A$5:$D$204,4,FALSE)&amp;"",""))</f>
        <v/>
      </c>
      <c r="E177" s="45" t="n"/>
      <c r="F177" s="43" t="n"/>
      <c r="G177" s="52" t="n"/>
      <c r="H177" s="52" t="n"/>
      <c r="I177" s="53" t="str">
        <f>IF(AND(ISNUMBER($G177),ISNUMBER($H177)),$H177-$G177+1,"")</f>
        <v/>
      </c>
      <c r="J177" s="43" t="str">
        <f>IF($E177="","",ML_RESP)</f>
        <v/>
      </c>
      <c r="K177" s="45" t="str">
        <f>IF($E177="","",IFERROR(VLOOKUP($B177,'Plan Cultivos'!$A$5:$T$204,20,FALSE)&amp;"",ML_FICHA&amp;""))</f>
        <v/>
      </c>
      <c r="L177" s="45" t="n"/>
      <c r="M177" s="43" t="n"/>
      <c r="N177" s="56" t="n"/>
      <c r="O177" s="67" t="str">
        <f>IF(ISNUMBER($G177),IF(AND($G177&lt;DATE(ML_ANO,2,1),IF(ISNUMBER($H177),$H177,$G177)&gt;=DATE(ML_ANO,1,1)),1,""),"")</f>
        <v/>
      </c>
      <c r="P177" s="67" t="str">
        <f>IF(ISNUMBER($G177),IF(AND($G177&lt;DATE(ML_ANO,3,1),IF(ISNUMBER($H177),$H177,$G177)&gt;=DATE(ML_ANO,2,1)),1,""),"")</f>
        <v/>
      </c>
      <c r="Q177" s="67" t="str">
        <f>IF(ISNUMBER($G177),IF(AND($G177&lt;DATE(ML_ANO,4,1),IF(ISNUMBER($H177),$H177,$G177)&gt;=DATE(ML_ANO,3,1)),1,""),"")</f>
        <v/>
      </c>
      <c r="R177" s="67" t="str">
        <f>IF(ISNUMBER($G177),IF(AND($G177&lt;DATE(ML_ANO,5,1),IF(ISNUMBER($H177),$H177,$G177)&gt;=DATE(ML_ANO,4,1)),1,""),"")</f>
        <v/>
      </c>
      <c r="S177" s="67" t="str">
        <f>IF(ISNUMBER($G177),IF(AND($G177&lt;DATE(ML_ANO,6,1),IF(ISNUMBER($H177),$H177,$G177)&gt;=DATE(ML_ANO,5,1)),1,""),"")</f>
        <v/>
      </c>
      <c r="T177" s="67" t="str">
        <f>IF(ISNUMBER($G177),IF(AND($G177&lt;DATE(ML_ANO,7,1),IF(ISNUMBER($H177),$H177,$G177)&gt;=DATE(ML_ANO,6,1)),1,""),"")</f>
        <v/>
      </c>
      <c r="U177" s="67" t="str">
        <f>IF(ISNUMBER($G177),IF(AND($G177&lt;DATE(ML_ANO,8,1),IF(ISNUMBER($H177),$H177,$G177)&gt;=DATE(ML_ANO,7,1)),1,""),"")</f>
        <v/>
      </c>
      <c r="V177" s="67" t="str">
        <f>IF(ISNUMBER($G177),IF(AND($G177&lt;DATE(ML_ANO,9,1),IF(ISNUMBER($H177),$H177,$G177)&gt;=DATE(ML_ANO,8,1)),1,""),"")</f>
        <v/>
      </c>
      <c r="W177" s="67" t="str">
        <f>IF(ISNUMBER($G177),IF(AND($G177&lt;DATE(ML_ANO,10,1),IF(ISNUMBER($H177),$H177,$G177)&gt;=DATE(ML_ANO,9,1)),1,""),"")</f>
        <v/>
      </c>
      <c r="X177" s="67" t="str">
        <f>IF(ISNUMBER($G177),IF(AND($G177&lt;DATE(ML_ANO,11,1),IF(ISNUMBER($H177),$H177,$G177)&gt;=DATE(ML_ANO,10,1)),1,""),"")</f>
        <v/>
      </c>
      <c r="Y177" s="67" t="str">
        <f>IF(ISNUMBER($G177),IF(AND($G177&lt;DATE(ML_ANO,12,1),IF(ISNUMBER($H177),$H177,$G177)&gt;=DATE(ML_ANO,11,1)),1,""),"")</f>
        <v/>
      </c>
      <c r="Z177" s="67" t="str">
        <f>IF(ISNUMBER($G177),IF(AND($G177&lt;DATE(ML_ANO,13,1),IF(ISNUMBER($H177),$H177,$G177)&gt;=DATE(ML_ANO,12,1)),1,""),"")</f>
        <v/>
      </c>
    </row>
    <row r="178">
      <c r="A178" s="57" t="inlineStr">
        <is>
          <t>A-174</t>
        </is>
      </c>
      <c r="B178" s="48" t="str">
        <f>IF($E178="","",IF(COUNTIF('Plan Cultivos'!$D$5:$D$204,"?*")=1,INDEX('Plan Cultivos'!$A$5:$A$204,MATCH("?*",'Plan Cultivos'!$D$5:$D$204,0)),""))</f>
        <v/>
      </c>
      <c r="C178" s="58" t="str">
        <f>IF($E178="","",ML_N)</f>
        <v/>
      </c>
      <c r="D178" s="48" t="str">
        <f>IF($B178="","",IFERROR(VLOOKUP($B178,'Plan Cultivos'!$A$5:$D$204,4,FALSE)&amp;"",""))</f>
        <v/>
      </c>
      <c r="E178" s="47" t="n"/>
      <c r="F178" s="48" t="n"/>
      <c r="G178" s="59" t="n"/>
      <c r="H178" s="59" t="n"/>
      <c r="I178" s="60" t="str">
        <f>IF(AND(ISNUMBER($G178),ISNUMBER($H178)),$H178-$G178+1,"")</f>
        <v/>
      </c>
      <c r="J178" s="48" t="str">
        <f>IF($E178="","",ML_RESP)</f>
        <v/>
      </c>
      <c r="K178" s="47" t="str">
        <f>IF($E178="","",IFERROR(VLOOKUP($B178,'Plan Cultivos'!$A$5:$T$204,20,FALSE)&amp;"",ML_FICHA&amp;""))</f>
        <v/>
      </c>
      <c r="L178" s="47" t="n"/>
      <c r="M178" s="48" t="n"/>
      <c r="N178" s="63" t="n"/>
      <c r="O178" s="68" t="str">
        <f>IF(ISNUMBER($G178),IF(AND($G178&lt;DATE(ML_ANO,2,1),IF(ISNUMBER($H178),$H178,$G178)&gt;=DATE(ML_ANO,1,1)),1,""),"")</f>
        <v/>
      </c>
      <c r="P178" s="68" t="str">
        <f>IF(ISNUMBER($G178),IF(AND($G178&lt;DATE(ML_ANO,3,1),IF(ISNUMBER($H178),$H178,$G178)&gt;=DATE(ML_ANO,2,1)),1,""),"")</f>
        <v/>
      </c>
      <c r="Q178" s="68" t="str">
        <f>IF(ISNUMBER($G178),IF(AND($G178&lt;DATE(ML_ANO,4,1),IF(ISNUMBER($H178),$H178,$G178)&gt;=DATE(ML_ANO,3,1)),1,""),"")</f>
        <v/>
      </c>
      <c r="R178" s="68" t="str">
        <f>IF(ISNUMBER($G178),IF(AND($G178&lt;DATE(ML_ANO,5,1),IF(ISNUMBER($H178),$H178,$G178)&gt;=DATE(ML_ANO,4,1)),1,""),"")</f>
        <v/>
      </c>
      <c r="S178" s="68" t="str">
        <f>IF(ISNUMBER($G178),IF(AND($G178&lt;DATE(ML_ANO,6,1),IF(ISNUMBER($H178),$H178,$G178)&gt;=DATE(ML_ANO,5,1)),1,""),"")</f>
        <v/>
      </c>
      <c r="T178" s="68" t="str">
        <f>IF(ISNUMBER($G178),IF(AND($G178&lt;DATE(ML_ANO,7,1),IF(ISNUMBER($H178),$H178,$G178)&gt;=DATE(ML_ANO,6,1)),1,""),"")</f>
        <v/>
      </c>
      <c r="U178" s="68" t="str">
        <f>IF(ISNUMBER($G178),IF(AND($G178&lt;DATE(ML_ANO,8,1),IF(ISNUMBER($H178),$H178,$G178)&gt;=DATE(ML_ANO,7,1)),1,""),"")</f>
        <v/>
      </c>
      <c r="V178" s="68" t="str">
        <f>IF(ISNUMBER($G178),IF(AND($G178&lt;DATE(ML_ANO,9,1),IF(ISNUMBER($H178),$H178,$G178)&gt;=DATE(ML_ANO,8,1)),1,""),"")</f>
        <v/>
      </c>
      <c r="W178" s="68" t="str">
        <f>IF(ISNUMBER($G178),IF(AND($G178&lt;DATE(ML_ANO,10,1),IF(ISNUMBER($H178),$H178,$G178)&gt;=DATE(ML_ANO,9,1)),1,""),"")</f>
        <v/>
      </c>
      <c r="X178" s="68" t="str">
        <f>IF(ISNUMBER($G178),IF(AND($G178&lt;DATE(ML_ANO,11,1),IF(ISNUMBER($H178),$H178,$G178)&gt;=DATE(ML_ANO,10,1)),1,""),"")</f>
        <v/>
      </c>
      <c r="Y178" s="68" t="str">
        <f>IF(ISNUMBER($G178),IF(AND($G178&lt;DATE(ML_ANO,12,1),IF(ISNUMBER($H178),$H178,$G178)&gt;=DATE(ML_ANO,11,1)),1,""),"")</f>
        <v/>
      </c>
      <c r="Z178" s="68" t="str">
        <f>IF(ISNUMBER($G178),IF(AND($G178&lt;DATE(ML_ANO,13,1),IF(ISNUMBER($H178),$H178,$G178)&gt;=DATE(ML_ANO,12,1)),1,""),"")</f>
        <v/>
      </c>
    </row>
    <row r="179">
      <c r="A179" s="42" t="inlineStr">
        <is>
          <t>A-175</t>
        </is>
      </c>
      <c r="B179" s="43" t="str">
        <f>IF($E179="","",IF(COUNTIF('Plan Cultivos'!$D$5:$D$204,"?*")=1,INDEX('Plan Cultivos'!$A$5:$A$204,MATCH("?*",'Plan Cultivos'!$D$5:$D$204,0)),""))</f>
        <v/>
      </c>
      <c r="C179" s="41" t="str">
        <f>IF($E179="","",ML_N)</f>
        <v/>
      </c>
      <c r="D179" s="43" t="str">
        <f>IF($B179="","",IFERROR(VLOOKUP($B179,'Plan Cultivos'!$A$5:$D$204,4,FALSE)&amp;"",""))</f>
        <v/>
      </c>
      <c r="E179" s="45" t="n"/>
      <c r="F179" s="43" t="n"/>
      <c r="G179" s="52" t="n"/>
      <c r="H179" s="52" t="n"/>
      <c r="I179" s="53" t="str">
        <f>IF(AND(ISNUMBER($G179),ISNUMBER($H179)),$H179-$G179+1,"")</f>
        <v/>
      </c>
      <c r="J179" s="43" t="str">
        <f>IF($E179="","",ML_RESP)</f>
        <v/>
      </c>
      <c r="K179" s="45" t="str">
        <f>IF($E179="","",IFERROR(VLOOKUP($B179,'Plan Cultivos'!$A$5:$T$204,20,FALSE)&amp;"",ML_FICHA&amp;""))</f>
        <v/>
      </c>
      <c r="L179" s="45" t="n"/>
      <c r="M179" s="43" t="n"/>
      <c r="N179" s="56" t="n"/>
      <c r="O179" s="67" t="str">
        <f>IF(ISNUMBER($G179),IF(AND($G179&lt;DATE(ML_ANO,2,1),IF(ISNUMBER($H179),$H179,$G179)&gt;=DATE(ML_ANO,1,1)),1,""),"")</f>
        <v/>
      </c>
      <c r="P179" s="67" t="str">
        <f>IF(ISNUMBER($G179),IF(AND($G179&lt;DATE(ML_ANO,3,1),IF(ISNUMBER($H179),$H179,$G179)&gt;=DATE(ML_ANO,2,1)),1,""),"")</f>
        <v/>
      </c>
      <c r="Q179" s="67" t="str">
        <f>IF(ISNUMBER($G179),IF(AND($G179&lt;DATE(ML_ANO,4,1),IF(ISNUMBER($H179),$H179,$G179)&gt;=DATE(ML_ANO,3,1)),1,""),"")</f>
        <v/>
      </c>
      <c r="R179" s="67" t="str">
        <f>IF(ISNUMBER($G179),IF(AND($G179&lt;DATE(ML_ANO,5,1),IF(ISNUMBER($H179),$H179,$G179)&gt;=DATE(ML_ANO,4,1)),1,""),"")</f>
        <v/>
      </c>
      <c r="S179" s="67" t="str">
        <f>IF(ISNUMBER($G179),IF(AND($G179&lt;DATE(ML_ANO,6,1),IF(ISNUMBER($H179),$H179,$G179)&gt;=DATE(ML_ANO,5,1)),1,""),"")</f>
        <v/>
      </c>
      <c r="T179" s="67" t="str">
        <f>IF(ISNUMBER($G179),IF(AND($G179&lt;DATE(ML_ANO,7,1),IF(ISNUMBER($H179),$H179,$G179)&gt;=DATE(ML_ANO,6,1)),1,""),"")</f>
        <v/>
      </c>
      <c r="U179" s="67" t="str">
        <f>IF(ISNUMBER($G179),IF(AND($G179&lt;DATE(ML_ANO,8,1),IF(ISNUMBER($H179),$H179,$G179)&gt;=DATE(ML_ANO,7,1)),1,""),"")</f>
        <v/>
      </c>
      <c r="V179" s="67" t="str">
        <f>IF(ISNUMBER($G179),IF(AND($G179&lt;DATE(ML_ANO,9,1),IF(ISNUMBER($H179),$H179,$G179)&gt;=DATE(ML_ANO,8,1)),1,""),"")</f>
        <v/>
      </c>
      <c r="W179" s="67" t="str">
        <f>IF(ISNUMBER($G179),IF(AND($G179&lt;DATE(ML_ANO,10,1),IF(ISNUMBER($H179),$H179,$G179)&gt;=DATE(ML_ANO,9,1)),1,""),"")</f>
        <v/>
      </c>
      <c r="X179" s="67" t="str">
        <f>IF(ISNUMBER($G179),IF(AND($G179&lt;DATE(ML_ANO,11,1),IF(ISNUMBER($H179),$H179,$G179)&gt;=DATE(ML_ANO,10,1)),1,""),"")</f>
        <v/>
      </c>
      <c r="Y179" s="67" t="str">
        <f>IF(ISNUMBER($G179),IF(AND($G179&lt;DATE(ML_ANO,12,1),IF(ISNUMBER($H179),$H179,$G179)&gt;=DATE(ML_ANO,11,1)),1,""),"")</f>
        <v/>
      </c>
      <c r="Z179" s="67" t="str">
        <f>IF(ISNUMBER($G179),IF(AND($G179&lt;DATE(ML_ANO,13,1),IF(ISNUMBER($H179),$H179,$G179)&gt;=DATE(ML_ANO,12,1)),1,""),"")</f>
        <v/>
      </c>
    </row>
    <row r="180">
      <c r="A180" s="57" t="inlineStr">
        <is>
          <t>A-176</t>
        </is>
      </c>
      <c r="B180" s="48" t="str">
        <f>IF($E180="","",IF(COUNTIF('Plan Cultivos'!$D$5:$D$204,"?*")=1,INDEX('Plan Cultivos'!$A$5:$A$204,MATCH("?*",'Plan Cultivos'!$D$5:$D$204,0)),""))</f>
        <v/>
      </c>
      <c r="C180" s="58" t="str">
        <f>IF($E180="","",ML_N)</f>
        <v/>
      </c>
      <c r="D180" s="48" t="str">
        <f>IF($B180="","",IFERROR(VLOOKUP($B180,'Plan Cultivos'!$A$5:$D$204,4,FALSE)&amp;"",""))</f>
        <v/>
      </c>
      <c r="E180" s="47" t="n"/>
      <c r="F180" s="48" t="n"/>
      <c r="G180" s="59" t="n"/>
      <c r="H180" s="59" t="n"/>
      <c r="I180" s="60" t="str">
        <f>IF(AND(ISNUMBER($G180),ISNUMBER($H180)),$H180-$G180+1,"")</f>
        <v/>
      </c>
      <c r="J180" s="48" t="str">
        <f>IF($E180="","",ML_RESP)</f>
        <v/>
      </c>
      <c r="K180" s="47" t="str">
        <f>IF($E180="","",IFERROR(VLOOKUP($B180,'Plan Cultivos'!$A$5:$T$204,20,FALSE)&amp;"",ML_FICHA&amp;""))</f>
        <v/>
      </c>
      <c r="L180" s="47" t="n"/>
      <c r="M180" s="48" t="n"/>
      <c r="N180" s="63" t="n"/>
      <c r="O180" s="68" t="str">
        <f>IF(ISNUMBER($G180),IF(AND($G180&lt;DATE(ML_ANO,2,1),IF(ISNUMBER($H180),$H180,$G180)&gt;=DATE(ML_ANO,1,1)),1,""),"")</f>
        <v/>
      </c>
      <c r="P180" s="68" t="str">
        <f>IF(ISNUMBER($G180),IF(AND($G180&lt;DATE(ML_ANO,3,1),IF(ISNUMBER($H180),$H180,$G180)&gt;=DATE(ML_ANO,2,1)),1,""),"")</f>
        <v/>
      </c>
      <c r="Q180" s="68" t="str">
        <f>IF(ISNUMBER($G180),IF(AND($G180&lt;DATE(ML_ANO,4,1),IF(ISNUMBER($H180),$H180,$G180)&gt;=DATE(ML_ANO,3,1)),1,""),"")</f>
        <v/>
      </c>
      <c r="R180" s="68" t="str">
        <f>IF(ISNUMBER($G180),IF(AND($G180&lt;DATE(ML_ANO,5,1),IF(ISNUMBER($H180),$H180,$G180)&gt;=DATE(ML_ANO,4,1)),1,""),"")</f>
        <v/>
      </c>
      <c r="S180" s="68" t="str">
        <f>IF(ISNUMBER($G180),IF(AND($G180&lt;DATE(ML_ANO,6,1),IF(ISNUMBER($H180),$H180,$G180)&gt;=DATE(ML_ANO,5,1)),1,""),"")</f>
        <v/>
      </c>
      <c r="T180" s="68" t="str">
        <f>IF(ISNUMBER($G180),IF(AND($G180&lt;DATE(ML_ANO,7,1),IF(ISNUMBER($H180),$H180,$G180)&gt;=DATE(ML_ANO,6,1)),1,""),"")</f>
        <v/>
      </c>
      <c r="U180" s="68" t="str">
        <f>IF(ISNUMBER($G180),IF(AND($G180&lt;DATE(ML_ANO,8,1),IF(ISNUMBER($H180),$H180,$G180)&gt;=DATE(ML_ANO,7,1)),1,""),"")</f>
        <v/>
      </c>
      <c r="V180" s="68" t="str">
        <f>IF(ISNUMBER($G180),IF(AND($G180&lt;DATE(ML_ANO,9,1),IF(ISNUMBER($H180),$H180,$G180)&gt;=DATE(ML_ANO,8,1)),1,""),"")</f>
        <v/>
      </c>
      <c r="W180" s="68" t="str">
        <f>IF(ISNUMBER($G180),IF(AND($G180&lt;DATE(ML_ANO,10,1),IF(ISNUMBER($H180),$H180,$G180)&gt;=DATE(ML_ANO,9,1)),1,""),"")</f>
        <v/>
      </c>
      <c r="X180" s="68" t="str">
        <f>IF(ISNUMBER($G180),IF(AND($G180&lt;DATE(ML_ANO,11,1),IF(ISNUMBER($H180),$H180,$G180)&gt;=DATE(ML_ANO,10,1)),1,""),"")</f>
        <v/>
      </c>
      <c r="Y180" s="68" t="str">
        <f>IF(ISNUMBER($G180),IF(AND($G180&lt;DATE(ML_ANO,12,1),IF(ISNUMBER($H180),$H180,$G180)&gt;=DATE(ML_ANO,11,1)),1,""),"")</f>
        <v/>
      </c>
      <c r="Z180" s="68" t="str">
        <f>IF(ISNUMBER($G180),IF(AND($G180&lt;DATE(ML_ANO,13,1),IF(ISNUMBER($H180),$H180,$G180)&gt;=DATE(ML_ANO,12,1)),1,""),"")</f>
        <v/>
      </c>
    </row>
    <row r="181">
      <c r="A181" s="42" t="inlineStr">
        <is>
          <t>A-177</t>
        </is>
      </c>
      <c r="B181" s="43" t="str">
        <f>IF($E181="","",IF(COUNTIF('Plan Cultivos'!$D$5:$D$204,"?*")=1,INDEX('Plan Cultivos'!$A$5:$A$204,MATCH("?*",'Plan Cultivos'!$D$5:$D$204,0)),""))</f>
        <v/>
      </c>
      <c r="C181" s="41" t="str">
        <f>IF($E181="","",ML_N)</f>
        <v/>
      </c>
      <c r="D181" s="43" t="str">
        <f>IF($B181="","",IFERROR(VLOOKUP($B181,'Plan Cultivos'!$A$5:$D$204,4,FALSE)&amp;"",""))</f>
        <v/>
      </c>
      <c r="E181" s="45" t="n"/>
      <c r="F181" s="43" t="n"/>
      <c r="G181" s="52" t="n"/>
      <c r="H181" s="52" t="n"/>
      <c r="I181" s="53" t="str">
        <f>IF(AND(ISNUMBER($G181),ISNUMBER($H181)),$H181-$G181+1,"")</f>
        <v/>
      </c>
      <c r="J181" s="43" t="str">
        <f>IF($E181="","",ML_RESP)</f>
        <v/>
      </c>
      <c r="K181" s="45" t="str">
        <f>IF($E181="","",IFERROR(VLOOKUP($B181,'Plan Cultivos'!$A$5:$T$204,20,FALSE)&amp;"",ML_FICHA&amp;""))</f>
        <v/>
      </c>
      <c r="L181" s="45" t="n"/>
      <c r="M181" s="43" t="n"/>
      <c r="N181" s="56" t="n"/>
      <c r="O181" s="67" t="str">
        <f>IF(ISNUMBER($G181),IF(AND($G181&lt;DATE(ML_ANO,2,1),IF(ISNUMBER($H181),$H181,$G181)&gt;=DATE(ML_ANO,1,1)),1,""),"")</f>
        <v/>
      </c>
      <c r="P181" s="67" t="str">
        <f>IF(ISNUMBER($G181),IF(AND($G181&lt;DATE(ML_ANO,3,1),IF(ISNUMBER($H181),$H181,$G181)&gt;=DATE(ML_ANO,2,1)),1,""),"")</f>
        <v/>
      </c>
      <c r="Q181" s="67" t="str">
        <f>IF(ISNUMBER($G181),IF(AND($G181&lt;DATE(ML_ANO,4,1),IF(ISNUMBER($H181),$H181,$G181)&gt;=DATE(ML_ANO,3,1)),1,""),"")</f>
        <v/>
      </c>
      <c r="R181" s="67" t="str">
        <f>IF(ISNUMBER($G181),IF(AND($G181&lt;DATE(ML_ANO,5,1),IF(ISNUMBER($H181),$H181,$G181)&gt;=DATE(ML_ANO,4,1)),1,""),"")</f>
        <v/>
      </c>
      <c r="S181" s="67" t="str">
        <f>IF(ISNUMBER($G181),IF(AND($G181&lt;DATE(ML_ANO,6,1),IF(ISNUMBER($H181),$H181,$G181)&gt;=DATE(ML_ANO,5,1)),1,""),"")</f>
        <v/>
      </c>
      <c r="T181" s="67" t="str">
        <f>IF(ISNUMBER($G181),IF(AND($G181&lt;DATE(ML_ANO,7,1),IF(ISNUMBER($H181),$H181,$G181)&gt;=DATE(ML_ANO,6,1)),1,""),"")</f>
        <v/>
      </c>
      <c r="U181" s="67" t="str">
        <f>IF(ISNUMBER($G181),IF(AND($G181&lt;DATE(ML_ANO,8,1),IF(ISNUMBER($H181),$H181,$G181)&gt;=DATE(ML_ANO,7,1)),1,""),"")</f>
        <v/>
      </c>
      <c r="V181" s="67" t="str">
        <f>IF(ISNUMBER($G181),IF(AND($G181&lt;DATE(ML_ANO,9,1),IF(ISNUMBER($H181),$H181,$G181)&gt;=DATE(ML_ANO,8,1)),1,""),"")</f>
        <v/>
      </c>
      <c r="W181" s="67" t="str">
        <f>IF(ISNUMBER($G181),IF(AND($G181&lt;DATE(ML_ANO,10,1),IF(ISNUMBER($H181),$H181,$G181)&gt;=DATE(ML_ANO,9,1)),1,""),"")</f>
        <v/>
      </c>
      <c r="X181" s="67" t="str">
        <f>IF(ISNUMBER($G181),IF(AND($G181&lt;DATE(ML_ANO,11,1),IF(ISNUMBER($H181),$H181,$G181)&gt;=DATE(ML_ANO,10,1)),1,""),"")</f>
        <v/>
      </c>
      <c r="Y181" s="67" t="str">
        <f>IF(ISNUMBER($G181),IF(AND($G181&lt;DATE(ML_ANO,12,1),IF(ISNUMBER($H181),$H181,$G181)&gt;=DATE(ML_ANO,11,1)),1,""),"")</f>
        <v/>
      </c>
      <c r="Z181" s="67" t="str">
        <f>IF(ISNUMBER($G181),IF(AND($G181&lt;DATE(ML_ANO,13,1),IF(ISNUMBER($H181),$H181,$G181)&gt;=DATE(ML_ANO,12,1)),1,""),"")</f>
        <v/>
      </c>
    </row>
    <row r="182">
      <c r="A182" s="57" t="inlineStr">
        <is>
          <t>A-178</t>
        </is>
      </c>
      <c r="B182" s="48" t="str">
        <f>IF($E182="","",IF(COUNTIF('Plan Cultivos'!$D$5:$D$204,"?*")=1,INDEX('Plan Cultivos'!$A$5:$A$204,MATCH("?*",'Plan Cultivos'!$D$5:$D$204,0)),""))</f>
        <v/>
      </c>
      <c r="C182" s="58" t="str">
        <f>IF($E182="","",ML_N)</f>
        <v/>
      </c>
      <c r="D182" s="48" t="str">
        <f>IF($B182="","",IFERROR(VLOOKUP($B182,'Plan Cultivos'!$A$5:$D$204,4,FALSE)&amp;"",""))</f>
        <v/>
      </c>
      <c r="E182" s="47" t="n"/>
      <c r="F182" s="48" t="n"/>
      <c r="G182" s="59" t="n"/>
      <c r="H182" s="59" t="n"/>
      <c r="I182" s="60" t="str">
        <f>IF(AND(ISNUMBER($G182),ISNUMBER($H182)),$H182-$G182+1,"")</f>
        <v/>
      </c>
      <c r="J182" s="48" t="str">
        <f>IF($E182="","",ML_RESP)</f>
        <v/>
      </c>
      <c r="K182" s="47" t="str">
        <f>IF($E182="","",IFERROR(VLOOKUP($B182,'Plan Cultivos'!$A$5:$T$204,20,FALSE)&amp;"",ML_FICHA&amp;""))</f>
        <v/>
      </c>
      <c r="L182" s="47" t="n"/>
      <c r="M182" s="48" t="n"/>
      <c r="N182" s="63" t="n"/>
      <c r="O182" s="68" t="str">
        <f>IF(ISNUMBER($G182),IF(AND($G182&lt;DATE(ML_ANO,2,1),IF(ISNUMBER($H182),$H182,$G182)&gt;=DATE(ML_ANO,1,1)),1,""),"")</f>
        <v/>
      </c>
      <c r="P182" s="68" t="str">
        <f>IF(ISNUMBER($G182),IF(AND($G182&lt;DATE(ML_ANO,3,1),IF(ISNUMBER($H182),$H182,$G182)&gt;=DATE(ML_ANO,2,1)),1,""),"")</f>
        <v/>
      </c>
      <c r="Q182" s="68" t="str">
        <f>IF(ISNUMBER($G182),IF(AND($G182&lt;DATE(ML_ANO,4,1),IF(ISNUMBER($H182),$H182,$G182)&gt;=DATE(ML_ANO,3,1)),1,""),"")</f>
        <v/>
      </c>
      <c r="R182" s="68" t="str">
        <f>IF(ISNUMBER($G182),IF(AND($G182&lt;DATE(ML_ANO,5,1),IF(ISNUMBER($H182),$H182,$G182)&gt;=DATE(ML_ANO,4,1)),1,""),"")</f>
        <v/>
      </c>
      <c r="S182" s="68" t="str">
        <f>IF(ISNUMBER($G182),IF(AND($G182&lt;DATE(ML_ANO,6,1),IF(ISNUMBER($H182),$H182,$G182)&gt;=DATE(ML_ANO,5,1)),1,""),"")</f>
        <v/>
      </c>
      <c r="T182" s="68" t="str">
        <f>IF(ISNUMBER($G182),IF(AND($G182&lt;DATE(ML_ANO,7,1),IF(ISNUMBER($H182),$H182,$G182)&gt;=DATE(ML_ANO,6,1)),1,""),"")</f>
        <v/>
      </c>
      <c r="U182" s="68" t="str">
        <f>IF(ISNUMBER($G182),IF(AND($G182&lt;DATE(ML_ANO,8,1),IF(ISNUMBER($H182),$H182,$G182)&gt;=DATE(ML_ANO,7,1)),1,""),"")</f>
        <v/>
      </c>
      <c r="V182" s="68" t="str">
        <f>IF(ISNUMBER($G182),IF(AND($G182&lt;DATE(ML_ANO,9,1),IF(ISNUMBER($H182),$H182,$G182)&gt;=DATE(ML_ANO,8,1)),1,""),"")</f>
        <v/>
      </c>
      <c r="W182" s="68" t="str">
        <f>IF(ISNUMBER($G182),IF(AND($G182&lt;DATE(ML_ANO,10,1),IF(ISNUMBER($H182),$H182,$G182)&gt;=DATE(ML_ANO,9,1)),1,""),"")</f>
        <v/>
      </c>
      <c r="X182" s="68" t="str">
        <f>IF(ISNUMBER($G182),IF(AND($G182&lt;DATE(ML_ANO,11,1),IF(ISNUMBER($H182),$H182,$G182)&gt;=DATE(ML_ANO,10,1)),1,""),"")</f>
        <v/>
      </c>
      <c r="Y182" s="68" t="str">
        <f>IF(ISNUMBER($G182),IF(AND($G182&lt;DATE(ML_ANO,12,1),IF(ISNUMBER($H182),$H182,$G182)&gt;=DATE(ML_ANO,11,1)),1,""),"")</f>
        <v/>
      </c>
      <c r="Z182" s="68" t="str">
        <f>IF(ISNUMBER($G182),IF(AND($G182&lt;DATE(ML_ANO,13,1),IF(ISNUMBER($H182),$H182,$G182)&gt;=DATE(ML_ANO,12,1)),1,""),"")</f>
        <v/>
      </c>
    </row>
    <row r="183">
      <c r="A183" s="42" t="inlineStr">
        <is>
          <t>A-179</t>
        </is>
      </c>
      <c r="B183" s="43" t="str">
        <f>IF($E183="","",IF(COUNTIF('Plan Cultivos'!$D$5:$D$204,"?*")=1,INDEX('Plan Cultivos'!$A$5:$A$204,MATCH("?*",'Plan Cultivos'!$D$5:$D$204,0)),""))</f>
        <v/>
      </c>
      <c r="C183" s="41" t="str">
        <f>IF($E183="","",ML_N)</f>
        <v/>
      </c>
      <c r="D183" s="43" t="str">
        <f>IF($B183="","",IFERROR(VLOOKUP($B183,'Plan Cultivos'!$A$5:$D$204,4,FALSE)&amp;"",""))</f>
        <v/>
      </c>
      <c r="E183" s="45" t="n"/>
      <c r="F183" s="43" t="n"/>
      <c r="G183" s="52" t="n"/>
      <c r="H183" s="52" t="n"/>
      <c r="I183" s="53" t="str">
        <f>IF(AND(ISNUMBER($G183),ISNUMBER($H183)),$H183-$G183+1,"")</f>
        <v/>
      </c>
      <c r="J183" s="43" t="str">
        <f>IF($E183="","",ML_RESP)</f>
        <v/>
      </c>
      <c r="K183" s="45" t="str">
        <f>IF($E183="","",IFERROR(VLOOKUP($B183,'Plan Cultivos'!$A$5:$T$204,20,FALSE)&amp;"",ML_FICHA&amp;""))</f>
        <v/>
      </c>
      <c r="L183" s="45" t="n"/>
      <c r="M183" s="43" t="n"/>
      <c r="N183" s="56" t="n"/>
      <c r="O183" s="67" t="str">
        <f>IF(ISNUMBER($G183),IF(AND($G183&lt;DATE(ML_ANO,2,1),IF(ISNUMBER($H183),$H183,$G183)&gt;=DATE(ML_ANO,1,1)),1,""),"")</f>
        <v/>
      </c>
      <c r="P183" s="67" t="str">
        <f>IF(ISNUMBER($G183),IF(AND($G183&lt;DATE(ML_ANO,3,1),IF(ISNUMBER($H183),$H183,$G183)&gt;=DATE(ML_ANO,2,1)),1,""),"")</f>
        <v/>
      </c>
      <c r="Q183" s="67" t="str">
        <f>IF(ISNUMBER($G183),IF(AND($G183&lt;DATE(ML_ANO,4,1),IF(ISNUMBER($H183),$H183,$G183)&gt;=DATE(ML_ANO,3,1)),1,""),"")</f>
        <v/>
      </c>
      <c r="R183" s="67" t="str">
        <f>IF(ISNUMBER($G183),IF(AND($G183&lt;DATE(ML_ANO,5,1),IF(ISNUMBER($H183),$H183,$G183)&gt;=DATE(ML_ANO,4,1)),1,""),"")</f>
        <v/>
      </c>
      <c r="S183" s="67" t="str">
        <f>IF(ISNUMBER($G183),IF(AND($G183&lt;DATE(ML_ANO,6,1),IF(ISNUMBER($H183),$H183,$G183)&gt;=DATE(ML_ANO,5,1)),1,""),"")</f>
        <v/>
      </c>
      <c r="T183" s="67" t="str">
        <f>IF(ISNUMBER($G183),IF(AND($G183&lt;DATE(ML_ANO,7,1),IF(ISNUMBER($H183),$H183,$G183)&gt;=DATE(ML_ANO,6,1)),1,""),"")</f>
        <v/>
      </c>
      <c r="U183" s="67" t="str">
        <f>IF(ISNUMBER($G183),IF(AND($G183&lt;DATE(ML_ANO,8,1),IF(ISNUMBER($H183),$H183,$G183)&gt;=DATE(ML_ANO,7,1)),1,""),"")</f>
        <v/>
      </c>
      <c r="V183" s="67" t="str">
        <f>IF(ISNUMBER($G183),IF(AND($G183&lt;DATE(ML_ANO,9,1),IF(ISNUMBER($H183),$H183,$G183)&gt;=DATE(ML_ANO,8,1)),1,""),"")</f>
        <v/>
      </c>
      <c r="W183" s="67" t="str">
        <f>IF(ISNUMBER($G183),IF(AND($G183&lt;DATE(ML_ANO,10,1),IF(ISNUMBER($H183),$H183,$G183)&gt;=DATE(ML_ANO,9,1)),1,""),"")</f>
        <v/>
      </c>
      <c r="X183" s="67" t="str">
        <f>IF(ISNUMBER($G183),IF(AND($G183&lt;DATE(ML_ANO,11,1),IF(ISNUMBER($H183),$H183,$G183)&gt;=DATE(ML_ANO,10,1)),1,""),"")</f>
        <v/>
      </c>
      <c r="Y183" s="67" t="str">
        <f>IF(ISNUMBER($G183),IF(AND($G183&lt;DATE(ML_ANO,12,1),IF(ISNUMBER($H183),$H183,$G183)&gt;=DATE(ML_ANO,11,1)),1,""),"")</f>
        <v/>
      </c>
      <c r="Z183" s="67" t="str">
        <f>IF(ISNUMBER($G183),IF(AND($G183&lt;DATE(ML_ANO,13,1),IF(ISNUMBER($H183),$H183,$G183)&gt;=DATE(ML_ANO,12,1)),1,""),"")</f>
        <v/>
      </c>
    </row>
    <row r="184">
      <c r="A184" s="57" t="inlineStr">
        <is>
          <t>A-180</t>
        </is>
      </c>
      <c r="B184" s="48" t="str">
        <f>IF($E184="","",IF(COUNTIF('Plan Cultivos'!$D$5:$D$204,"?*")=1,INDEX('Plan Cultivos'!$A$5:$A$204,MATCH("?*",'Plan Cultivos'!$D$5:$D$204,0)),""))</f>
        <v/>
      </c>
      <c r="C184" s="58" t="str">
        <f>IF($E184="","",ML_N)</f>
        <v/>
      </c>
      <c r="D184" s="48" t="str">
        <f>IF($B184="","",IFERROR(VLOOKUP($B184,'Plan Cultivos'!$A$5:$D$204,4,FALSE)&amp;"",""))</f>
        <v/>
      </c>
      <c r="E184" s="47" t="n"/>
      <c r="F184" s="48" t="n"/>
      <c r="G184" s="59" t="n"/>
      <c r="H184" s="59" t="n"/>
      <c r="I184" s="60" t="str">
        <f>IF(AND(ISNUMBER($G184),ISNUMBER($H184)),$H184-$G184+1,"")</f>
        <v/>
      </c>
      <c r="J184" s="48" t="str">
        <f>IF($E184="","",ML_RESP)</f>
        <v/>
      </c>
      <c r="K184" s="47" t="str">
        <f>IF($E184="","",IFERROR(VLOOKUP($B184,'Plan Cultivos'!$A$5:$T$204,20,FALSE)&amp;"",ML_FICHA&amp;""))</f>
        <v/>
      </c>
      <c r="L184" s="47" t="n"/>
      <c r="M184" s="48" t="n"/>
      <c r="N184" s="63" t="n"/>
      <c r="O184" s="68" t="str">
        <f>IF(ISNUMBER($G184),IF(AND($G184&lt;DATE(ML_ANO,2,1),IF(ISNUMBER($H184),$H184,$G184)&gt;=DATE(ML_ANO,1,1)),1,""),"")</f>
        <v/>
      </c>
      <c r="P184" s="68" t="str">
        <f>IF(ISNUMBER($G184),IF(AND($G184&lt;DATE(ML_ANO,3,1),IF(ISNUMBER($H184),$H184,$G184)&gt;=DATE(ML_ANO,2,1)),1,""),"")</f>
        <v/>
      </c>
      <c r="Q184" s="68" t="str">
        <f>IF(ISNUMBER($G184),IF(AND($G184&lt;DATE(ML_ANO,4,1),IF(ISNUMBER($H184),$H184,$G184)&gt;=DATE(ML_ANO,3,1)),1,""),"")</f>
        <v/>
      </c>
      <c r="R184" s="68" t="str">
        <f>IF(ISNUMBER($G184),IF(AND($G184&lt;DATE(ML_ANO,5,1),IF(ISNUMBER($H184),$H184,$G184)&gt;=DATE(ML_ANO,4,1)),1,""),"")</f>
        <v/>
      </c>
      <c r="S184" s="68" t="str">
        <f>IF(ISNUMBER($G184),IF(AND($G184&lt;DATE(ML_ANO,6,1),IF(ISNUMBER($H184),$H184,$G184)&gt;=DATE(ML_ANO,5,1)),1,""),"")</f>
        <v/>
      </c>
      <c r="T184" s="68" t="str">
        <f>IF(ISNUMBER($G184),IF(AND($G184&lt;DATE(ML_ANO,7,1),IF(ISNUMBER($H184),$H184,$G184)&gt;=DATE(ML_ANO,6,1)),1,""),"")</f>
        <v/>
      </c>
      <c r="U184" s="68" t="str">
        <f>IF(ISNUMBER($G184),IF(AND($G184&lt;DATE(ML_ANO,8,1),IF(ISNUMBER($H184),$H184,$G184)&gt;=DATE(ML_ANO,7,1)),1,""),"")</f>
        <v/>
      </c>
      <c r="V184" s="68" t="str">
        <f>IF(ISNUMBER($G184),IF(AND($G184&lt;DATE(ML_ANO,9,1),IF(ISNUMBER($H184),$H184,$G184)&gt;=DATE(ML_ANO,8,1)),1,""),"")</f>
        <v/>
      </c>
      <c r="W184" s="68" t="str">
        <f>IF(ISNUMBER($G184),IF(AND($G184&lt;DATE(ML_ANO,10,1),IF(ISNUMBER($H184),$H184,$G184)&gt;=DATE(ML_ANO,9,1)),1,""),"")</f>
        <v/>
      </c>
      <c r="X184" s="68" t="str">
        <f>IF(ISNUMBER($G184),IF(AND($G184&lt;DATE(ML_ANO,11,1),IF(ISNUMBER($H184),$H184,$G184)&gt;=DATE(ML_ANO,10,1)),1,""),"")</f>
        <v/>
      </c>
      <c r="Y184" s="68" t="str">
        <f>IF(ISNUMBER($G184),IF(AND($G184&lt;DATE(ML_ANO,12,1),IF(ISNUMBER($H184),$H184,$G184)&gt;=DATE(ML_ANO,11,1)),1,""),"")</f>
        <v/>
      </c>
      <c r="Z184" s="68" t="str">
        <f>IF(ISNUMBER($G184),IF(AND($G184&lt;DATE(ML_ANO,13,1),IF(ISNUMBER($H184),$H184,$G184)&gt;=DATE(ML_ANO,12,1)),1,""),"")</f>
        <v/>
      </c>
    </row>
    <row r="185">
      <c r="A185" s="42" t="inlineStr">
        <is>
          <t>A-181</t>
        </is>
      </c>
      <c r="B185" s="43" t="str">
        <f>IF($E185="","",IF(COUNTIF('Plan Cultivos'!$D$5:$D$204,"?*")=1,INDEX('Plan Cultivos'!$A$5:$A$204,MATCH("?*",'Plan Cultivos'!$D$5:$D$204,0)),""))</f>
        <v/>
      </c>
      <c r="C185" s="41" t="str">
        <f>IF($E185="","",ML_N)</f>
        <v/>
      </c>
      <c r="D185" s="43" t="str">
        <f>IF($B185="","",IFERROR(VLOOKUP($B185,'Plan Cultivos'!$A$5:$D$204,4,FALSE)&amp;"",""))</f>
        <v/>
      </c>
      <c r="E185" s="45" t="n"/>
      <c r="F185" s="43" t="n"/>
      <c r="G185" s="52" t="n"/>
      <c r="H185" s="52" t="n"/>
      <c r="I185" s="53" t="str">
        <f>IF(AND(ISNUMBER($G185),ISNUMBER($H185)),$H185-$G185+1,"")</f>
        <v/>
      </c>
      <c r="J185" s="43" t="str">
        <f>IF($E185="","",ML_RESP)</f>
        <v/>
      </c>
      <c r="K185" s="45" t="str">
        <f>IF($E185="","",IFERROR(VLOOKUP($B185,'Plan Cultivos'!$A$5:$T$204,20,FALSE)&amp;"",ML_FICHA&amp;""))</f>
        <v/>
      </c>
      <c r="L185" s="45" t="n"/>
      <c r="M185" s="43" t="n"/>
      <c r="N185" s="56" t="n"/>
      <c r="O185" s="67" t="str">
        <f>IF(ISNUMBER($G185),IF(AND($G185&lt;DATE(ML_ANO,2,1),IF(ISNUMBER($H185),$H185,$G185)&gt;=DATE(ML_ANO,1,1)),1,""),"")</f>
        <v/>
      </c>
      <c r="P185" s="67" t="str">
        <f>IF(ISNUMBER($G185),IF(AND($G185&lt;DATE(ML_ANO,3,1),IF(ISNUMBER($H185),$H185,$G185)&gt;=DATE(ML_ANO,2,1)),1,""),"")</f>
        <v/>
      </c>
      <c r="Q185" s="67" t="str">
        <f>IF(ISNUMBER($G185),IF(AND($G185&lt;DATE(ML_ANO,4,1),IF(ISNUMBER($H185),$H185,$G185)&gt;=DATE(ML_ANO,3,1)),1,""),"")</f>
        <v/>
      </c>
      <c r="R185" s="67" t="str">
        <f>IF(ISNUMBER($G185),IF(AND($G185&lt;DATE(ML_ANO,5,1),IF(ISNUMBER($H185),$H185,$G185)&gt;=DATE(ML_ANO,4,1)),1,""),"")</f>
        <v/>
      </c>
      <c r="S185" s="67" t="str">
        <f>IF(ISNUMBER($G185),IF(AND($G185&lt;DATE(ML_ANO,6,1),IF(ISNUMBER($H185),$H185,$G185)&gt;=DATE(ML_ANO,5,1)),1,""),"")</f>
        <v/>
      </c>
      <c r="T185" s="67" t="str">
        <f>IF(ISNUMBER($G185),IF(AND($G185&lt;DATE(ML_ANO,7,1),IF(ISNUMBER($H185),$H185,$G185)&gt;=DATE(ML_ANO,6,1)),1,""),"")</f>
        <v/>
      </c>
      <c r="U185" s="67" t="str">
        <f>IF(ISNUMBER($G185),IF(AND($G185&lt;DATE(ML_ANO,8,1),IF(ISNUMBER($H185),$H185,$G185)&gt;=DATE(ML_ANO,7,1)),1,""),"")</f>
        <v/>
      </c>
      <c r="V185" s="67" t="str">
        <f>IF(ISNUMBER($G185),IF(AND($G185&lt;DATE(ML_ANO,9,1),IF(ISNUMBER($H185),$H185,$G185)&gt;=DATE(ML_ANO,8,1)),1,""),"")</f>
        <v/>
      </c>
      <c r="W185" s="67" t="str">
        <f>IF(ISNUMBER($G185),IF(AND($G185&lt;DATE(ML_ANO,10,1),IF(ISNUMBER($H185),$H185,$G185)&gt;=DATE(ML_ANO,9,1)),1,""),"")</f>
        <v/>
      </c>
      <c r="X185" s="67" t="str">
        <f>IF(ISNUMBER($G185),IF(AND($G185&lt;DATE(ML_ANO,11,1),IF(ISNUMBER($H185),$H185,$G185)&gt;=DATE(ML_ANO,10,1)),1,""),"")</f>
        <v/>
      </c>
      <c r="Y185" s="67" t="str">
        <f>IF(ISNUMBER($G185),IF(AND($G185&lt;DATE(ML_ANO,12,1),IF(ISNUMBER($H185),$H185,$G185)&gt;=DATE(ML_ANO,11,1)),1,""),"")</f>
        <v/>
      </c>
      <c r="Z185" s="67" t="str">
        <f>IF(ISNUMBER($G185),IF(AND($G185&lt;DATE(ML_ANO,13,1),IF(ISNUMBER($H185),$H185,$G185)&gt;=DATE(ML_ANO,12,1)),1,""),"")</f>
        <v/>
      </c>
    </row>
    <row r="186">
      <c r="A186" s="57" t="inlineStr">
        <is>
          <t>A-182</t>
        </is>
      </c>
      <c r="B186" s="48" t="str">
        <f>IF($E186="","",IF(COUNTIF('Plan Cultivos'!$D$5:$D$204,"?*")=1,INDEX('Plan Cultivos'!$A$5:$A$204,MATCH("?*",'Plan Cultivos'!$D$5:$D$204,0)),""))</f>
        <v/>
      </c>
      <c r="C186" s="58" t="str">
        <f>IF($E186="","",ML_N)</f>
        <v/>
      </c>
      <c r="D186" s="48" t="str">
        <f>IF($B186="","",IFERROR(VLOOKUP($B186,'Plan Cultivos'!$A$5:$D$204,4,FALSE)&amp;"",""))</f>
        <v/>
      </c>
      <c r="E186" s="47" t="n"/>
      <c r="F186" s="48" t="n"/>
      <c r="G186" s="59" t="n"/>
      <c r="H186" s="59" t="n"/>
      <c r="I186" s="60" t="str">
        <f>IF(AND(ISNUMBER($G186),ISNUMBER($H186)),$H186-$G186+1,"")</f>
        <v/>
      </c>
      <c r="J186" s="48" t="str">
        <f>IF($E186="","",ML_RESP)</f>
        <v/>
      </c>
      <c r="K186" s="47" t="str">
        <f>IF($E186="","",IFERROR(VLOOKUP($B186,'Plan Cultivos'!$A$5:$T$204,20,FALSE)&amp;"",ML_FICHA&amp;""))</f>
        <v/>
      </c>
      <c r="L186" s="47" t="n"/>
      <c r="M186" s="48" t="n"/>
      <c r="N186" s="63" t="n"/>
      <c r="O186" s="68" t="str">
        <f>IF(ISNUMBER($G186),IF(AND($G186&lt;DATE(ML_ANO,2,1),IF(ISNUMBER($H186),$H186,$G186)&gt;=DATE(ML_ANO,1,1)),1,""),"")</f>
        <v/>
      </c>
      <c r="P186" s="68" t="str">
        <f>IF(ISNUMBER($G186),IF(AND($G186&lt;DATE(ML_ANO,3,1),IF(ISNUMBER($H186),$H186,$G186)&gt;=DATE(ML_ANO,2,1)),1,""),"")</f>
        <v/>
      </c>
      <c r="Q186" s="68" t="str">
        <f>IF(ISNUMBER($G186),IF(AND($G186&lt;DATE(ML_ANO,4,1),IF(ISNUMBER($H186),$H186,$G186)&gt;=DATE(ML_ANO,3,1)),1,""),"")</f>
        <v/>
      </c>
      <c r="R186" s="68" t="str">
        <f>IF(ISNUMBER($G186),IF(AND($G186&lt;DATE(ML_ANO,5,1),IF(ISNUMBER($H186),$H186,$G186)&gt;=DATE(ML_ANO,4,1)),1,""),"")</f>
        <v/>
      </c>
      <c r="S186" s="68" t="str">
        <f>IF(ISNUMBER($G186),IF(AND($G186&lt;DATE(ML_ANO,6,1),IF(ISNUMBER($H186),$H186,$G186)&gt;=DATE(ML_ANO,5,1)),1,""),"")</f>
        <v/>
      </c>
      <c r="T186" s="68" t="str">
        <f>IF(ISNUMBER($G186),IF(AND($G186&lt;DATE(ML_ANO,7,1),IF(ISNUMBER($H186),$H186,$G186)&gt;=DATE(ML_ANO,6,1)),1,""),"")</f>
        <v/>
      </c>
      <c r="U186" s="68" t="str">
        <f>IF(ISNUMBER($G186),IF(AND($G186&lt;DATE(ML_ANO,8,1),IF(ISNUMBER($H186),$H186,$G186)&gt;=DATE(ML_ANO,7,1)),1,""),"")</f>
        <v/>
      </c>
      <c r="V186" s="68" t="str">
        <f>IF(ISNUMBER($G186),IF(AND($G186&lt;DATE(ML_ANO,9,1),IF(ISNUMBER($H186),$H186,$G186)&gt;=DATE(ML_ANO,8,1)),1,""),"")</f>
        <v/>
      </c>
      <c r="W186" s="68" t="str">
        <f>IF(ISNUMBER($G186),IF(AND($G186&lt;DATE(ML_ANO,10,1),IF(ISNUMBER($H186),$H186,$G186)&gt;=DATE(ML_ANO,9,1)),1,""),"")</f>
        <v/>
      </c>
      <c r="X186" s="68" t="str">
        <f>IF(ISNUMBER($G186),IF(AND($G186&lt;DATE(ML_ANO,11,1),IF(ISNUMBER($H186),$H186,$G186)&gt;=DATE(ML_ANO,10,1)),1,""),"")</f>
        <v/>
      </c>
      <c r="Y186" s="68" t="str">
        <f>IF(ISNUMBER($G186),IF(AND($G186&lt;DATE(ML_ANO,12,1),IF(ISNUMBER($H186),$H186,$G186)&gt;=DATE(ML_ANO,11,1)),1,""),"")</f>
        <v/>
      </c>
      <c r="Z186" s="68" t="str">
        <f>IF(ISNUMBER($G186),IF(AND($G186&lt;DATE(ML_ANO,13,1),IF(ISNUMBER($H186),$H186,$G186)&gt;=DATE(ML_ANO,12,1)),1,""),"")</f>
        <v/>
      </c>
    </row>
    <row r="187">
      <c r="A187" s="42" t="inlineStr">
        <is>
          <t>A-183</t>
        </is>
      </c>
      <c r="B187" s="43" t="str">
        <f>IF($E187="","",IF(COUNTIF('Plan Cultivos'!$D$5:$D$204,"?*")=1,INDEX('Plan Cultivos'!$A$5:$A$204,MATCH("?*",'Plan Cultivos'!$D$5:$D$204,0)),""))</f>
        <v/>
      </c>
      <c r="C187" s="41" t="str">
        <f>IF($E187="","",ML_N)</f>
        <v/>
      </c>
      <c r="D187" s="43" t="str">
        <f>IF($B187="","",IFERROR(VLOOKUP($B187,'Plan Cultivos'!$A$5:$D$204,4,FALSE)&amp;"",""))</f>
        <v/>
      </c>
      <c r="E187" s="45" t="n"/>
      <c r="F187" s="43" t="n"/>
      <c r="G187" s="52" t="n"/>
      <c r="H187" s="52" t="n"/>
      <c r="I187" s="53" t="str">
        <f>IF(AND(ISNUMBER($G187),ISNUMBER($H187)),$H187-$G187+1,"")</f>
        <v/>
      </c>
      <c r="J187" s="43" t="str">
        <f>IF($E187="","",ML_RESP)</f>
        <v/>
      </c>
      <c r="K187" s="45" t="str">
        <f>IF($E187="","",IFERROR(VLOOKUP($B187,'Plan Cultivos'!$A$5:$T$204,20,FALSE)&amp;"",ML_FICHA&amp;""))</f>
        <v/>
      </c>
      <c r="L187" s="45" t="n"/>
      <c r="M187" s="43" t="n"/>
      <c r="N187" s="56" t="n"/>
      <c r="O187" s="67" t="str">
        <f>IF(ISNUMBER($G187),IF(AND($G187&lt;DATE(ML_ANO,2,1),IF(ISNUMBER($H187),$H187,$G187)&gt;=DATE(ML_ANO,1,1)),1,""),"")</f>
        <v/>
      </c>
      <c r="P187" s="67" t="str">
        <f>IF(ISNUMBER($G187),IF(AND($G187&lt;DATE(ML_ANO,3,1),IF(ISNUMBER($H187),$H187,$G187)&gt;=DATE(ML_ANO,2,1)),1,""),"")</f>
        <v/>
      </c>
      <c r="Q187" s="67" t="str">
        <f>IF(ISNUMBER($G187),IF(AND($G187&lt;DATE(ML_ANO,4,1),IF(ISNUMBER($H187),$H187,$G187)&gt;=DATE(ML_ANO,3,1)),1,""),"")</f>
        <v/>
      </c>
      <c r="R187" s="67" t="str">
        <f>IF(ISNUMBER($G187),IF(AND($G187&lt;DATE(ML_ANO,5,1),IF(ISNUMBER($H187),$H187,$G187)&gt;=DATE(ML_ANO,4,1)),1,""),"")</f>
        <v/>
      </c>
      <c r="S187" s="67" t="str">
        <f>IF(ISNUMBER($G187),IF(AND($G187&lt;DATE(ML_ANO,6,1),IF(ISNUMBER($H187),$H187,$G187)&gt;=DATE(ML_ANO,5,1)),1,""),"")</f>
        <v/>
      </c>
      <c r="T187" s="67" t="str">
        <f>IF(ISNUMBER($G187),IF(AND($G187&lt;DATE(ML_ANO,7,1),IF(ISNUMBER($H187),$H187,$G187)&gt;=DATE(ML_ANO,6,1)),1,""),"")</f>
        <v/>
      </c>
      <c r="U187" s="67" t="str">
        <f>IF(ISNUMBER($G187),IF(AND($G187&lt;DATE(ML_ANO,8,1),IF(ISNUMBER($H187),$H187,$G187)&gt;=DATE(ML_ANO,7,1)),1,""),"")</f>
        <v/>
      </c>
      <c r="V187" s="67" t="str">
        <f>IF(ISNUMBER($G187),IF(AND($G187&lt;DATE(ML_ANO,9,1),IF(ISNUMBER($H187),$H187,$G187)&gt;=DATE(ML_ANO,8,1)),1,""),"")</f>
        <v/>
      </c>
      <c r="W187" s="67" t="str">
        <f>IF(ISNUMBER($G187),IF(AND($G187&lt;DATE(ML_ANO,10,1),IF(ISNUMBER($H187),$H187,$G187)&gt;=DATE(ML_ANO,9,1)),1,""),"")</f>
        <v/>
      </c>
      <c r="X187" s="67" t="str">
        <f>IF(ISNUMBER($G187),IF(AND($G187&lt;DATE(ML_ANO,11,1),IF(ISNUMBER($H187),$H187,$G187)&gt;=DATE(ML_ANO,10,1)),1,""),"")</f>
        <v/>
      </c>
      <c r="Y187" s="67" t="str">
        <f>IF(ISNUMBER($G187),IF(AND($G187&lt;DATE(ML_ANO,12,1),IF(ISNUMBER($H187),$H187,$G187)&gt;=DATE(ML_ANO,11,1)),1,""),"")</f>
        <v/>
      </c>
      <c r="Z187" s="67" t="str">
        <f>IF(ISNUMBER($G187),IF(AND($G187&lt;DATE(ML_ANO,13,1),IF(ISNUMBER($H187),$H187,$G187)&gt;=DATE(ML_ANO,12,1)),1,""),"")</f>
        <v/>
      </c>
    </row>
    <row r="188">
      <c r="A188" s="57" t="inlineStr">
        <is>
          <t>A-184</t>
        </is>
      </c>
      <c r="B188" s="48" t="str">
        <f>IF($E188="","",IF(COUNTIF('Plan Cultivos'!$D$5:$D$204,"?*")=1,INDEX('Plan Cultivos'!$A$5:$A$204,MATCH("?*",'Plan Cultivos'!$D$5:$D$204,0)),""))</f>
        <v/>
      </c>
      <c r="C188" s="58" t="str">
        <f>IF($E188="","",ML_N)</f>
        <v/>
      </c>
      <c r="D188" s="48" t="str">
        <f>IF($B188="","",IFERROR(VLOOKUP($B188,'Plan Cultivos'!$A$5:$D$204,4,FALSE)&amp;"",""))</f>
        <v/>
      </c>
      <c r="E188" s="47" t="n"/>
      <c r="F188" s="48" t="n"/>
      <c r="G188" s="59" t="n"/>
      <c r="H188" s="59" t="n"/>
      <c r="I188" s="60" t="str">
        <f>IF(AND(ISNUMBER($G188),ISNUMBER($H188)),$H188-$G188+1,"")</f>
        <v/>
      </c>
      <c r="J188" s="48" t="str">
        <f>IF($E188="","",ML_RESP)</f>
        <v/>
      </c>
      <c r="K188" s="47" t="str">
        <f>IF($E188="","",IFERROR(VLOOKUP($B188,'Plan Cultivos'!$A$5:$T$204,20,FALSE)&amp;"",ML_FICHA&amp;""))</f>
        <v/>
      </c>
      <c r="L188" s="47" t="n"/>
      <c r="M188" s="48" t="n"/>
      <c r="N188" s="63" t="n"/>
      <c r="O188" s="68" t="str">
        <f>IF(ISNUMBER($G188),IF(AND($G188&lt;DATE(ML_ANO,2,1),IF(ISNUMBER($H188),$H188,$G188)&gt;=DATE(ML_ANO,1,1)),1,""),"")</f>
        <v/>
      </c>
      <c r="P188" s="68" t="str">
        <f>IF(ISNUMBER($G188),IF(AND($G188&lt;DATE(ML_ANO,3,1),IF(ISNUMBER($H188),$H188,$G188)&gt;=DATE(ML_ANO,2,1)),1,""),"")</f>
        <v/>
      </c>
      <c r="Q188" s="68" t="str">
        <f>IF(ISNUMBER($G188),IF(AND($G188&lt;DATE(ML_ANO,4,1),IF(ISNUMBER($H188),$H188,$G188)&gt;=DATE(ML_ANO,3,1)),1,""),"")</f>
        <v/>
      </c>
      <c r="R188" s="68" t="str">
        <f>IF(ISNUMBER($G188),IF(AND($G188&lt;DATE(ML_ANO,5,1),IF(ISNUMBER($H188),$H188,$G188)&gt;=DATE(ML_ANO,4,1)),1,""),"")</f>
        <v/>
      </c>
      <c r="S188" s="68" t="str">
        <f>IF(ISNUMBER($G188),IF(AND($G188&lt;DATE(ML_ANO,6,1),IF(ISNUMBER($H188),$H188,$G188)&gt;=DATE(ML_ANO,5,1)),1,""),"")</f>
        <v/>
      </c>
      <c r="T188" s="68" t="str">
        <f>IF(ISNUMBER($G188),IF(AND($G188&lt;DATE(ML_ANO,7,1),IF(ISNUMBER($H188),$H188,$G188)&gt;=DATE(ML_ANO,6,1)),1,""),"")</f>
        <v/>
      </c>
      <c r="U188" s="68" t="str">
        <f>IF(ISNUMBER($G188),IF(AND($G188&lt;DATE(ML_ANO,8,1),IF(ISNUMBER($H188),$H188,$G188)&gt;=DATE(ML_ANO,7,1)),1,""),"")</f>
        <v/>
      </c>
      <c r="V188" s="68" t="str">
        <f>IF(ISNUMBER($G188),IF(AND($G188&lt;DATE(ML_ANO,9,1),IF(ISNUMBER($H188),$H188,$G188)&gt;=DATE(ML_ANO,8,1)),1,""),"")</f>
        <v/>
      </c>
      <c r="W188" s="68" t="str">
        <f>IF(ISNUMBER($G188),IF(AND($G188&lt;DATE(ML_ANO,10,1),IF(ISNUMBER($H188),$H188,$G188)&gt;=DATE(ML_ANO,9,1)),1,""),"")</f>
        <v/>
      </c>
      <c r="X188" s="68" t="str">
        <f>IF(ISNUMBER($G188),IF(AND($G188&lt;DATE(ML_ANO,11,1),IF(ISNUMBER($H188),$H188,$G188)&gt;=DATE(ML_ANO,10,1)),1,""),"")</f>
        <v/>
      </c>
      <c r="Y188" s="68" t="str">
        <f>IF(ISNUMBER($G188),IF(AND($G188&lt;DATE(ML_ANO,12,1),IF(ISNUMBER($H188),$H188,$G188)&gt;=DATE(ML_ANO,11,1)),1,""),"")</f>
        <v/>
      </c>
      <c r="Z188" s="68" t="str">
        <f>IF(ISNUMBER($G188),IF(AND($G188&lt;DATE(ML_ANO,13,1),IF(ISNUMBER($H188),$H188,$G188)&gt;=DATE(ML_ANO,12,1)),1,""),"")</f>
        <v/>
      </c>
    </row>
    <row r="189">
      <c r="A189" s="42" t="inlineStr">
        <is>
          <t>A-185</t>
        </is>
      </c>
      <c r="B189" s="43" t="str">
        <f>IF($E189="","",IF(COUNTIF('Plan Cultivos'!$D$5:$D$204,"?*")=1,INDEX('Plan Cultivos'!$A$5:$A$204,MATCH("?*",'Plan Cultivos'!$D$5:$D$204,0)),""))</f>
        <v/>
      </c>
      <c r="C189" s="41" t="str">
        <f>IF($E189="","",ML_N)</f>
        <v/>
      </c>
      <c r="D189" s="43" t="str">
        <f>IF($B189="","",IFERROR(VLOOKUP($B189,'Plan Cultivos'!$A$5:$D$204,4,FALSE)&amp;"",""))</f>
        <v/>
      </c>
      <c r="E189" s="45" t="n"/>
      <c r="F189" s="43" t="n"/>
      <c r="G189" s="52" t="n"/>
      <c r="H189" s="52" t="n"/>
      <c r="I189" s="53" t="str">
        <f>IF(AND(ISNUMBER($G189),ISNUMBER($H189)),$H189-$G189+1,"")</f>
        <v/>
      </c>
      <c r="J189" s="43" t="str">
        <f>IF($E189="","",ML_RESP)</f>
        <v/>
      </c>
      <c r="K189" s="45" t="str">
        <f>IF($E189="","",IFERROR(VLOOKUP($B189,'Plan Cultivos'!$A$5:$T$204,20,FALSE)&amp;"",ML_FICHA&amp;""))</f>
        <v/>
      </c>
      <c r="L189" s="45" t="n"/>
      <c r="M189" s="43" t="n"/>
      <c r="N189" s="56" t="n"/>
      <c r="O189" s="67" t="str">
        <f>IF(ISNUMBER($G189),IF(AND($G189&lt;DATE(ML_ANO,2,1),IF(ISNUMBER($H189),$H189,$G189)&gt;=DATE(ML_ANO,1,1)),1,""),"")</f>
        <v/>
      </c>
      <c r="P189" s="67" t="str">
        <f>IF(ISNUMBER($G189),IF(AND($G189&lt;DATE(ML_ANO,3,1),IF(ISNUMBER($H189),$H189,$G189)&gt;=DATE(ML_ANO,2,1)),1,""),"")</f>
        <v/>
      </c>
      <c r="Q189" s="67" t="str">
        <f>IF(ISNUMBER($G189),IF(AND($G189&lt;DATE(ML_ANO,4,1),IF(ISNUMBER($H189),$H189,$G189)&gt;=DATE(ML_ANO,3,1)),1,""),"")</f>
        <v/>
      </c>
      <c r="R189" s="67" t="str">
        <f>IF(ISNUMBER($G189),IF(AND($G189&lt;DATE(ML_ANO,5,1),IF(ISNUMBER($H189),$H189,$G189)&gt;=DATE(ML_ANO,4,1)),1,""),"")</f>
        <v/>
      </c>
      <c r="S189" s="67" t="str">
        <f>IF(ISNUMBER($G189),IF(AND($G189&lt;DATE(ML_ANO,6,1),IF(ISNUMBER($H189),$H189,$G189)&gt;=DATE(ML_ANO,5,1)),1,""),"")</f>
        <v/>
      </c>
      <c r="T189" s="67" t="str">
        <f>IF(ISNUMBER($G189),IF(AND($G189&lt;DATE(ML_ANO,7,1),IF(ISNUMBER($H189),$H189,$G189)&gt;=DATE(ML_ANO,6,1)),1,""),"")</f>
        <v/>
      </c>
      <c r="U189" s="67" t="str">
        <f>IF(ISNUMBER($G189),IF(AND($G189&lt;DATE(ML_ANO,8,1),IF(ISNUMBER($H189),$H189,$G189)&gt;=DATE(ML_ANO,7,1)),1,""),"")</f>
        <v/>
      </c>
      <c r="V189" s="67" t="str">
        <f>IF(ISNUMBER($G189),IF(AND($G189&lt;DATE(ML_ANO,9,1),IF(ISNUMBER($H189),$H189,$G189)&gt;=DATE(ML_ANO,8,1)),1,""),"")</f>
        <v/>
      </c>
      <c r="W189" s="67" t="str">
        <f>IF(ISNUMBER($G189),IF(AND($G189&lt;DATE(ML_ANO,10,1),IF(ISNUMBER($H189),$H189,$G189)&gt;=DATE(ML_ANO,9,1)),1,""),"")</f>
        <v/>
      </c>
      <c r="X189" s="67" t="str">
        <f>IF(ISNUMBER($G189),IF(AND($G189&lt;DATE(ML_ANO,11,1),IF(ISNUMBER($H189),$H189,$G189)&gt;=DATE(ML_ANO,10,1)),1,""),"")</f>
        <v/>
      </c>
      <c r="Y189" s="67" t="str">
        <f>IF(ISNUMBER($G189),IF(AND($G189&lt;DATE(ML_ANO,12,1),IF(ISNUMBER($H189),$H189,$G189)&gt;=DATE(ML_ANO,11,1)),1,""),"")</f>
        <v/>
      </c>
      <c r="Z189" s="67" t="str">
        <f>IF(ISNUMBER($G189),IF(AND($G189&lt;DATE(ML_ANO,13,1),IF(ISNUMBER($H189),$H189,$G189)&gt;=DATE(ML_ANO,12,1)),1,""),"")</f>
        <v/>
      </c>
    </row>
    <row r="190">
      <c r="A190" s="57" t="inlineStr">
        <is>
          <t>A-186</t>
        </is>
      </c>
      <c r="B190" s="48" t="str">
        <f>IF($E190="","",IF(COUNTIF('Plan Cultivos'!$D$5:$D$204,"?*")=1,INDEX('Plan Cultivos'!$A$5:$A$204,MATCH("?*",'Plan Cultivos'!$D$5:$D$204,0)),""))</f>
        <v/>
      </c>
      <c r="C190" s="58" t="str">
        <f>IF($E190="","",ML_N)</f>
        <v/>
      </c>
      <c r="D190" s="48" t="str">
        <f>IF($B190="","",IFERROR(VLOOKUP($B190,'Plan Cultivos'!$A$5:$D$204,4,FALSE)&amp;"",""))</f>
        <v/>
      </c>
      <c r="E190" s="47" t="n"/>
      <c r="F190" s="48" t="n"/>
      <c r="G190" s="59" t="n"/>
      <c r="H190" s="59" t="n"/>
      <c r="I190" s="60" t="str">
        <f>IF(AND(ISNUMBER($G190),ISNUMBER($H190)),$H190-$G190+1,"")</f>
        <v/>
      </c>
      <c r="J190" s="48" t="str">
        <f>IF($E190="","",ML_RESP)</f>
        <v/>
      </c>
      <c r="K190" s="47" t="str">
        <f>IF($E190="","",IFERROR(VLOOKUP($B190,'Plan Cultivos'!$A$5:$T$204,20,FALSE)&amp;"",ML_FICHA&amp;""))</f>
        <v/>
      </c>
      <c r="L190" s="47" t="n"/>
      <c r="M190" s="48" t="n"/>
      <c r="N190" s="63" t="n"/>
      <c r="O190" s="68" t="str">
        <f>IF(ISNUMBER($G190),IF(AND($G190&lt;DATE(ML_ANO,2,1),IF(ISNUMBER($H190),$H190,$G190)&gt;=DATE(ML_ANO,1,1)),1,""),"")</f>
        <v/>
      </c>
      <c r="P190" s="68" t="str">
        <f>IF(ISNUMBER($G190),IF(AND($G190&lt;DATE(ML_ANO,3,1),IF(ISNUMBER($H190),$H190,$G190)&gt;=DATE(ML_ANO,2,1)),1,""),"")</f>
        <v/>
      </c>
      <c r="Q190" s="68" t="str">
        <f>IF(ISNUMBER($G190),IF(AND($G190&lt;DATE(ML_ANO,4,1),IF(ISNUMBER($H190),$H190,$G190)&gt;=DATE(ML_ANO,3,1)),1,""),"")</f>
        <v/>
      </c>
      <c r="R190" s="68" t="str">
        <f>IF(ISNUMBER($G190),IF(AND($G190&lt;DATE(ML_ANO,5,1),IF(ISNUMBER($H190),$H190,$G190)&gt;=DATE(ML_ANO,4,1)),1,""),"")</f>
        <v/>
      </c>
      <c r="S190" s="68" t="str">
        <f>IF(ISNUMBER($G190),IF(AND($G190&lt;DATE(ML_ANO,6,1),IF(ISNUMBER($H190),$H190,$G190)&gt;=DATE(ML_ANO,5,1)),1,""),"")</f>
        <v/>
      </c>
      <c r="T190" s="68" t="str">
        <f>IF(ISNUMBER($G190),IF(AND($G190&lt;DATE(ML_ANO,7,1),IF(ISNUMBER($H190),$H190,$G190)&gt;=DATE(ML_ANO,6,1)),1,""),"")</f>
        <v/>
      </c>
      <c r="U190" s="68" t="str">
        <f>IF(ISNUMBER($G190),IF(AND($G190&lt;DATE(ML_ANO,8,1),IF(ISNUMBER($H190),$H190,$G190)&gt;=DATE(ML_ANO,7,1)),1,""),"")</f>
        <v/>
      </c>
      <c r="V190" s="68" t="str">
        <f>IF(ISNUMBER($G190),IF(AND($G190&lt;DATE(ML_ANO,9,1),IF(ISNUMBER($H190),$H190,$G190)&gt;=DATE(ML_ANO,8,1)),1,""),"")</f>
        <v/>
      </c>
      <c r="W190" s="68" t="str">
        <f>IF(ISNUMBER($G190),IF(AND($G190&lt;DATE(ML_ANO,10,1),IF(ISNUMBER($H190),$H190,$G190)&gt;=DATE(ML_ANO,9,1)),1,""),"")</f>
        <v/>
      </c>
      <c r="X190" s="68" t="str">
        <f>IF(ISNUMBER($G190),IF(AND($G190&lt;DATE(ML_ANO,11,1),IF(ISNUMBER($H190),$H190,$G190)&gt;=DATE(ML_ANO,10,1)),1,""),"")</f>
        <v/>
      </c>
      <c r="Y190" s="68" t="str">
        <f>IF(ISNUMBER($G190),IF(AND($G190&lt;DATE(ML_ANO,12,1),IF(ISNUMBER($H190),$H190,$G190)&gt;=DATE(ML_ANO,11,1)),1,""),"")</f>
        <v/>
      </c>
      <c r="Z190" s="68" t="str">
        <f>IF(ISNUMBER($G190),IF(AND($G190&lt;DATE(ML_ANO,13,1),IF(ISNUMBER($H190),$H190,$G190)&gt;=DATE(ML_ANO,12,1)),1,""),"")</f>
        <v/>
      </c>
    </row>
    <row r="191">
      <c r="A191" s="42" t="inlineStr">
        <is>
          <t>A-187</t>
        </is>
      </c>
      <c r="B191" s="43" t="str">
        <f>IF($E191="","",IF(COUNTIF('Plan Cultivos'!$D$5:$D$204,"?*")=1,INDEX('Plan Cultivos'!$A$5:$A$204,MATCH("?*",'Plan Cultivos'!$D$5:$D$204,0)),""))</f>
        <v/>
      </c>
      <c r="C191" s="41" t="str">
        <f>IF($E191="","",ML_N)</f>
        <v/>
      </c>
      <c r="D191" s="43" t="str">
        <f>IF($B191="","",IFERROR(VLOOKUP($B191,'Plan Cultivos'!$A$5:$D$204,4,FALSE)&amp;"",""))</f>
        <v/>
      </c>
      <c r="E191" s="45" t="n"/>
      <c r="F191" s="43" t="n"/>
      <c r="G191" s="52" t="n"/>
      <c r="H191" s="52" t="n"/>
      <c r="I191" s="53" t="str">
        <f>IF(AND(ISNUMBER($G191),ISNUMBER($H191)),$H191-$G191+1,"")</f>
        <v/>
      </c>
      <c r="J191" s="43" t="str">
        <f>IF($E191="","",ML_RESP)</f>
        <v/>
      </c>
      <c r="K191" s="45" t="str">
        <f>IF($E191="","",IFERROR(VLOOKUP($B191,'Plan Cultivos'!$A$5:$T$204,20,FALSE)&amp;"",ML_FICHA&amp;""))</f>
        <v/>
      </c>
      <c r="L191" s="45" t="n"/>
      <c r="M191" s="43" t="n"/>
      <c r="N191" s="56" t="n"/>
      <c r="O191" s="67" t="str">
        <f>IF(ISNUMBER($G191),IF(AND($G191&lt;DATE(ML_ANO,2,1),IF(ISNUMBER($H191),$H191,$G191)&gt;=DATE(ML_ANO,1,1)),1,""),"")</f>
        <v/>
      </c>
      <c r="P191" s="67" t="str">
        <f>IF(ISNUMBER($G191),IF(AND($G191&lt;DATE(ML_ANO,3,1),IF(ISNUMBER($H191),$H191,$G191)&gt;=DATE(ML_ANO,2,1)),1,""),"")</f>
        <v/>
      </c>
      <c r="Q191" s="67" t="str">
        <f>IF(ISNUMBER($G191),IF(AND($G191&lt;DATE(ML_ANO,4,1),IF(ISNUMBER($H191),$H191,$G191)&gt;=DATE(ML_ANO,3,1)),1,""),"")</f>
        <v/>
      </c>
      <c r="R191" s="67" t="str">
        <f>IF(ISNUMBER($G191),IF(AND($G191&lt;DATE(ML_ANO,5,1),IF(ISNUMBER($H191),$H191,$G191)&gt;=DATE(ML_ANO,4,1)),1,""),"")</f>
        <v/>
      </c>
      <c r="S191" s="67" t="str">
        <f>IF(ISNUMBER($G191),IF(AND($G191&lt;DATE(ML_ANO,6,1),IF(ISNUMBER($H191),$H191,$G191)&gt;=DATE(ML_ANO,5,1)),1,""),"")</f>
        <v/>
      </c>
      <c r="T191" s="67" t="str">
        <f>IF(ISNUMBER($G191),IF(AND($G191&lt;DATE(ML_ANO,7,1),IF(ISNUMBER($H191),$H191,$G191)&gt;=DATE(ML_ANO,6,1)),1,""),"")</f>
        <v/>
      </c>
      <c r="U191" s="67" t="str">
        <f>IF(ISNUMBER($G191),IF(AND($G191&lt;DATE(ML_ANO,8,1),IF(ISNUMBER($H191),$H191,$G191)&gt;=DATE(ML_ANO,7,1)),1,""),"")</f>
        <v/>
      </c>
      <c r="V191" s="67" t="str">
        <f>IF(ISNUMBER($G191),IF(AND($G191&lt;DATE(ML_ANO,9,1),IF(ISNUMBER($H191),$H191,$G191)&gt;=DATE(ML_ANO,8,1)),1,""),"")</f>
        <v/>
      </c>
      <c r="W191" s="67" t="str">
        <f>IF(ISNUMBER($G191),IF(AND($G191&lt;DATE(ML_ANO,10,1),IF(ISNUMBER($H191),$H191,$G191)&gt;=DATE(ML_ANO,9,1)),1,""),"")</f>
        <v/>
      </c>
      <c r="X191" s="67" t="str">
        <f>IF(ISNUMBER($G191),IF(AND($G191&lt;DATE(ML_ANO,11,1),IF(ISNUMBER($H191),$H191,$G191)&gt;=DATE(ML_ANO,10,1)),1,""),"")</f>
        <v/>
      </c>
      <c r="Y191" s="67" t="str">
        <f>IF(ISNUMBER($G191),IF(AND($G191&lt;DATE(ML_ANO,12,1),IF(ISNUMBER($H191),$H191,$G191)&gt;=DATE(ML_ANO,11,1)),1,""),"")</f>
        <v/>
      </c>
      <c r="Z191" s="67" t="str">
        <f>IF(ISNUMBER($G191),IF(AND($G191&lt;DATE(ML_ANO,13,1),IF(ISNUMBER($H191),$H191,$G191)&gt;=DATE(ML_ANO,12,1)),1,""),"")</f>
        <v/>
      </c>
    </row>
    <row r="192">
      <c r="A192" s="57" t="inlineStr">
        <is>
          <t>A-188</t>
        </is>
      </c>
      <c r="B192" s="48" t="str">
        <f>IF($E192="","",IF(COUNTIF('Plan Cultivos'!$D$5:$D$204,"?*")=1,INDEX('Plan Cultivos'!$A$5:$A$204,MATCH("?*",'Plan Cultivos'!$D$5:$D$204,0)),""))</f>
        <v/>
      </c>
      <c r="C192" s="58" t="str">
        <f>IF($E192="","",ML_N)</f>
        <v/>
      </c>
      <c r="D192" s="48" t="str">
        <f>IF($B192="","",IFERROR(VLOOKUP($B192,'Plan Cultivos'!$A$5:$D$204,4,FALSE)&amp;"",""))</f>
        <v/>
      </c>
      <c r="E192" s="47" t="n"/>
      <c r="F192" s="48" t="n"/>
      <c r="G192" s="59" t="n"/>
      <c r="H192" s="59" t="n"/>
      <c r="I192" s="60" t="str">
        <f>IF(AND(ISNUMBER($G192),ISNUMBER($H192)),$H192-$G192+1,"")</f>
        <v/>
      </c>
      <c r="J192" s="48" t="str">
        <f>IF($E192="","",ML_RESP)</f>
        <v/>
      </c>
      <c r="K192" s="47" t="str">
        <f>IF($E192="","",IFERROR(VLOOKUP($B192,'Plan Cultivos'!$A$5:$T$204,20,FALSE)&amp;"",ML_FICHA&amp;""))</f>
        <v/>
      </c>
      <c r="L192" s="47" t="n"/>
      <c r="M192" s="48" t="n"/>
      <c r="N192" s="63" t="n"/>
      <c r="O192" s="68" t="str">
        <f>IF(ISNUMBER($G192),IF(AND($G192&lt;DATE(ML_ANO,2,1),IF(ISNUMBER($H192),$H192,$G192)&gt;=DATE(ML_ANO,1,1)),1,""),"")</f>
        <v/>
      </c>
      <c r="P192" s="68" t="str">
        <f>IF(ISNUMBER($G192),IF(AND($G192&lt;DATE(ML_ANO,3,1),IF(ISNUMBER($H192),$H192,$G192)&gt;=DATE(ML_ANO,2,1)),1,""),"")</f>
        <v/>
      </c>
      <c r="Q192" s="68" t="str">
        <f>IF(ISNUMBER($G192),IF(AND($G192&lt;DATE(ML_ANO,4,1),IF(ISNUMBER($H192),$H192,$G192)&gt;=DATE(ML_ANO,3,1)),1,""),"")</f>
        <v/>
      </c>
      <c r="R192" s="68" t="str">
        <f>IF(ISNUMBER($G192),IF(AND($G192&lt;DATE(ML_ANO,5,1),IF(ISNUMBER($H192),$H192,$G192)&gt;=DATE(ML_ANO,4,1)),1,""),"")</f>
        <v/>
      </c>
      <c r="S192" s="68" t="str">
        <f>IF(ISNUMBER($G192),IF(AND($G192&lt;DATE(ML_ANO,6,1),IF(ISNUMBER($H192),$H192,$G192)&gt;=DATE(ML_ANO,5,1)),1,""),"")</f>
        <v/>
      </c>
      <c r="T192" s="68" t="str">
        <f>IF(ISNUMBER($G192),IF(AND($G192&lt;DATE(ML_ANO,7,1),IF(ISNUMBER($H192),$H192,$G192)&gt;=DATE(ML_ANO,6,1)),1,""),"")</f>
        <v/>
      </c>
      <c r="U192" s="68" t="str">
        <f>IF(ISNUMBER($G192),IF(AND($G192&lt;DATE(ML_ANO,8,1),IF(ISNUMBER($H192),$H192,$G192)&gt;=DATE(ML_ANO,7,1)),1,""),"")</f>
        <v/>
      </c>
      <c r="V192" s="68" t="str">
        <f>IF(ISNUMBER($G192),IF(AND($G192&lt;DATE(ML_ANO,9,1),IF(ISNUMBER($H192),$H192,$G192)&gt;=DATE(ML_ANO,8,1)),1,""),"")</f>
        <v/>
      </c>
      <c r="W192" s="68" t="str">
        <f>IF(ISNUMBER($G192),IF(AND($G192&lt;DATE(ML_ANO,10,1),IF(ISNUMBER($H192),$H192,$G192)&gt;=DATE(ML_ANO,9,1)),1,""),"")</f>
        <v/>
      </c>
      <c r="X192" s="68" t="str">
        <f>IF(ISNUMBER($G192),IF(AND($G192&lt;DATE(ML_ANO,11,1),IF(ISNUMBER($H192),$H192,$G192)&gt;=DATE(ML_ANO,10,1)),1,""),"")</f>
        <v/>
      </c>
      <c r="Y192" s="68" t="str">
        <f>IF(ISNUMBER($G192),IF(AND($G192&lt;DATE(ML_ANO,12,1),IF(ISNUMBER($H192),$H192,$G192)&gt;=DATE(ML_ANO,11,1)),1,""),"")</f>
        <v/>
      </c>
      <c r="Z192" s="68" t="str">
        <f>IF(ISNUMBER($G192),IF(AND($G192&lt;DATE(ML_ANO,13,1),IF(ISNUMBER($H192),$H192,$G192)&gt;=DATE(ML_ANO,12,1)),1,""),"")</f>
        <v/>
      </c>
    </row>
    <row r="193">
      <c r="A193" s="42" t="inlineStr">
        <is>
          <t>A-189</t>
        </is>
      </c>
      <c r="B193" s="43" t="str">
        <f>IF($E193="","",IF(COUNTIF('Plan Cultivos'!$D$5:$D$204,"?*")=1,INDEX('Plan Cultivos'!$A$5:$A$204,MATCH("?*",'Plan Cultivos'!$D$5:$D$204,0)),""))</f>
        <v/>
      </c>
      <c r="C193" s="41" t="str">
        <f>IF($E193="","",ML_N)</f>
        <v/>
      </c>
      <c r="D193" s="43" t="str">
        <f>IF($B193="","",IFERROR(VLOOKUP($B193,'Plan Cultivos'!$A$5:$D$204,4,FALSE)&amp;"",""))</f>
        <v/>
      </c>
      <c r="E193" s="45" t="n"/>
      <c r="F193" s="43" t="n"/>
      <c r="G193" s="52" t="n"/>
      <c r="H193" s="52" t="n"/>
      <c r="I193" s="53" t="str">
        <f>IF(AND(ISNUMBER($G193),ISNUMBER($H193)),$H193-$G193+1,"")</f>
        <v/>
      </c>
      <c r="J193" s="43" t="str">
        <f>IF($E193="","",ML_RESP)</f>
        <v/>
      </c>
      <c r="K193" s="45" t="str">
        <f>IF($E193="","",IFERROR(VLOOKUP($B193,'Plan Cultivos'!$A$5:$T$204,20,FALSE)&amp;"",ML_FICHA&amp;""))</f>
        <v/>
      </c>
      <c r="L193" s="45" t="n"/>
      <c r="M193" s="43" t="n"/>
      <c r="N193" s="56" t="n"/>
      <c r="O193" s="67" t="str">
        <f>IF(ISNUMBER($G193),IF(AND($G193&lt;DATE(ML_ANO,2,1),IF(ISNUMBER($H193),$H193,$G193)&gt;=DATE(ML_ANO,1,1)),1,""),"")</f>
        <v/>
      </c>
      <c r="P193" s="67" t="str">
        <f>IF(ISNUMBER($G193),IF(AND($G193&lt;DATE(ML_ANO,3,1),IF(ISNUMBER($H193),$H193,$G193)&gt;=DATE(ML_ANO,2,1)),1,""),"")</f>
        <v/>
      </c>
      <c r="Q193" s="67" t="str">
        <f>IF(ISNUMBER($G193),IF(AND($G193&lt;DATE(ML_ANO,4,1),IF(ISNUMBER($H193),$H193,$G193)&gt;=DATE(ML_ANO,3,1)),1,""),"")</f>
        <v/>
      </c>
      <c r="R193" s="67" t="str">
        <f>IF(ISNUMBER($G193),IF(AND($G193&lt;DATE(ML_ANO,5,1),IF(ISNUMBER($H193),$H193,$G193)&gt;=DATE(ML_ANO,4,1)),1,""),"")</f>
        <v/>
      </c>
      <c r="S193" s="67" t="str">
        <f>IF(ISNUMBER($G193),IF(AND($G193&lt;DATE(ML_ANO,6,1),IF(ISNUMBER($H193),$H193,$G193)&gt;=DATE(ML_ANO,5,1)),1,""),"")</f>
        <v/>
      </c>
      <c r="T193" s="67" t="str">
        <f>IF(ISNUMBER($G193),IF(AND($G193&lt;DATE(ML_ANO,7,1),IF(ISNUMBER($H193),$H193,$G193)&gt;=DATE(ML_ANO,6,1)),1,""),"")</f>
        <v/>
      </c>
      <c r="U193" s="67" t="str">
        <f>IF(ISNUMBER($G193),IF(AND($G193&lt;DATE(ML_ANO,8,1),IF(ISNUMBER($H193),$H193,$G193)&gt;=DATE(ML_ANO,7,1)),1,""),"")</f>
        <v/>
      </c>
      <c r="V193" s="67" t="str">
        <f>IF(ISNUMBER($G193),IF(AND($G193&lt;DATE(ML_ANO,9,1),IF(ISNUMBER($H193),$H193,$G193)&gt;=DATE(ML_ANO,8,1)),1,""),"")</f>
        <v/>
      </c>
      <c r="W193" s="67" t="str">
        <f>IF(ISNUMBER($G193),IF(AND($G193&lt;DATE(ML_ANO,10,1),IF(ISNUMBER($H193),$H193,$G193)&gt;=DATE(ML_ANO,9,1)),1,""),"")</f>
        <v/>
      </c>
      <c r="X193" s="67" t="str">
        <f>IF(ISNUMBER($G193),IF(AND($G193&lt;DATE(ML_ANO,11,1),IF(ISNUMBER($H193),$H193,$G193)&gt;=DATE(ML_ANO,10,1)),1,""),"")</f>
        <v/>
      </c>
      <c r="Y193" s="67" t="str">
        <f>IF(ISNUMBER($G193),IF(AND($G193&lt;DATE(ML_ANO,12,1),IF(ISNUMBER($H193),$H193,$G193)&gt;=DATE(ML_ANO,11,1)),1,""),"")</f>
        <v/>
      </c>
      <c r="Z193" s="67" t="str">
        <f>IF(ISNUMBER($G193),IF(AND($G193&lt;DATE(ML_ANO,13,1),IF(ISNUMBER($H193),$H193,$G193)&gt;=DATE(ML_ANO,12,1)),1,""),"")</f>
        <v/>
      </c>
    </row>
    <row r="194">
      <c r="A194" s="57" t="inlineStr">
        <is>
          <t>A-190</t>
        </is>
      </c>
      <c r="B194" s="48" t="str">
        <f>IF($E194="","",IF(COUNTIF('Plan Cultivos'!$D$5:$D$204,"?*")=1,INDEX('Plan Cultivos'!$A$5:$A$204,MATCH("?*",'Plan Cultivos'!$D$5:$D$204,0)),""))</f>
        <v/>
      </c>
      <c r="C194" s="58" t="str">
        <f>IF($E194="","",ML_N)</f>
        <v/>
      </c>
      <c r="D194" s="48" t="str">
        <f>IF($B194="","",IFERROR(VLOOKUP($B194,'Plan Cultivos'!$A$5:$D$204,4,FALSE)&amp;"",""))</f>
        <v/>
      </c>
      <c r="E194" s="47" t="n"/>
      <c r="F194" s="48" t="n"/>
      <c r="G194" s="59" t="n"/>
      <c r="H194" s="59" t="n"/>
      <c r="I194" s="60" t="str">
        <f>IF(AND(ISNUMBER($G194),ISNUMBER($H194)),$H194-$G194+1,"")</f>
        <v/>
      </c>
      <c r="J194" s="48" t="str">
        <f>IF($E194="","",ML_RESP)</f>
        <v/>
      </c>
      <c r="K194" s="47" t="str">
        <f>IF($E194="","",IFERROR(VLOOKUP($B194,'Plan Cultivos'!$A$5:$T$204,20,FALSE)&amp;"",ML_FICHA&amp;""))</f>
        <v/>
      </c>
      <c r="L194" s="47" t="n"/>
      <c r="M194" s="48" t="n"/>
      <c r="N194" s="63" t="n"/>
      <c r="O194" s="68" t="str">
        <f>IF(ISNUMBER($G194),IF(AND($G194&lt;DATE(ML_ANO,2,1),IF(ISNUMBER($H194),$H194,$G194)&gt;=DATE(ML_ANO,1,1)),1,""),"")</f>
        <v/>
      </c>
      <c r="P194" s="68" t="str">
        <f>IF(ISNUMBER($G194),IF(AND($G194&lt;DATE(ML_ANO,3,1),IF(ISNUMBER($H194),$H194,$G194)&gt;=DATE(ML_ANO,2,1)),1,""),"")</f>
        <v/>
      </c>
      <c r="Q194" s="68" t="str">
        <f>IF(ISNUMBER($G194),IF(AND($G194&lt;DATE(ML_ANO,4,1),IF(ISNUMBER($H194),$H194,$G194)&gt;=DATE(ML_ANO,3,1)),1,""),"")</f>
        <v/>
      </c>
      <c r="R194" s="68" t="str">
        <f>IF(ISNUMBER($G194),IF(AND($G194&lt;DATE(ML_ANO,5,1),IF(ISNUMBER($H194),$H194,$G194)&gt;=DATE(ML_ANO,4,1)),1,""),"")</f>
        <v/>
      </c>
      <c r="S194" s="68" t="str">
        <f>IF(ISNUMBER($G194),IF(AND($G194&lt;DATE(ML_ANO,6,1),IF(ISNUMBER($H194),$H194,$G194)&gt;=DATE(ML_ANO,5,1)),1,""),"")</f>
        <v/>
      </c>
      <c r="T194" s="68" t="str">
        <f>IF(ISNUMBER($G194),IF(AND($G194&lt;DATE(ML_ANO,7,1),IF(ISNUMBER($H194),$H194,$G194)&gt;=DATE(ML_ANO,6,1)),1,""),"")</f>
        <v/>
      </c>
      <c r="U194" s="68" t="str">
        <f>IF(ISNUMBER($G194),IF(AND($G194&lt;DATE(ML_ANO,8,1),IF(ISNUMBER($H194),$H194,$G194)&gt;=DATE(ML_ANO,7,1)),1,""),"")</f>
        <v/>
      </c>
      <c r="V194" s="68" t="str">
        <f>IF(ISNUMBER($G194),IF(AND($G194&lt;DATE(ML_ANO,9,1),IF(ISNUMBER($H194),$H194,$G194)&gt;=DATE(ML_ANO,8,1)),1,""),"")</f>
        <v/>
      </c>
      <c r="W194" s="68" t="str">
        <f>IF(ISNUMBER($G194),IF(AND($G194&lt;DATE(ML_ANO,10,1),IF(ISNUMBER($H194),$H194,$G194)&gt;=DATE(ML_ANO,9,1)),1,""),"")</f>
        <v/>
      </c>
      <c r="X194" s="68" t="str">
        <f>IF(ISNUMBER($G194),IF(AND($G194&lt;DATE(ML_ANO,11,1),IF(ISNUMBER($H194),$H194,$G194)&gt;=DATE(ML_ANO,10,1)),1,""),"")</f>
        <v/>
      </c>
      <c r="Y194" s="68" t="str">
        <f>IF(ISNUMBER($G194),IF(AND($G194&lt;DATE(ML_ANO,12,1),IF(ISNUMBER($H194),$H194,$G194)&gt;=DATE(ML_ANO,11,1)),1,""),"")</f>
        <v/>
      </c>
      <c r="Z194" s="68" t="str">
        <f>IF(ISNUMBER($G194),IF(AND($G194&lt;DATE(ML_ANO,13,1),IF(ISNUMBER($H194),$H194,$G194)&gt;=DATE(ML_ANO,12,1)),1,""),"")</f>
        <v/>
      </c>
    </row>
    <row r="195">
      <c r="A195" s="42" t="inlineStr">
        <is>
          <t>A-191</t>
        </is>
      </c>
      <c r="B195" s="43" t="str">
        <f>IF($E195="","",IF(COUNTIF('Plan Cultivos'!$D$5:$D$204,"?*")=1,INDEX('Plan Cultivos'!$A$5:$A$204,MATCH("?*",'Plan Cultivos'!$D$5:$D$204,0)),""))</f>
        <v/>
      </c>
      <c r="C195" s="41" t="str">
        <f>IF($E195="","",ML_N)</f>
        <v/>
      </c>
      <c r="D195" s="43" t="str">
        <f>IF($B195="","",IFERROR(VLOOKUP($B195,'Plan Cultivos'!$A$5:$D$204,4,FALSE)&amp;"",""))</f>
        <v/>
      </c>
      <c r="E195" s="45" t="n"/>
      <c r="F195" s="43" t="n"/>
      <c r="G195" s="52" t="n"/>
      <c r="H195" s="52" t="n"/>
      <c r="I195" s="53" t="str">
        <f>IF(AND(ISNUMBER($G195),ISNUMBER($H195)),$H195-$G195+1,"")</f>
        <v/>
      </c>
      <c r="J195" s="43" t="str">
        <f>IF($E195="","",ML_RESP)</f>
        <v/>
      </c>
      <c r="K195" s="45" t="str">
        <f>IF($E195="","",IFERROR(VLOOKUP($B195,'Plan Cultivos'!$A$5:$T$204,20,FALSE)&amp;"",ML_FICHA&amp;""))</f>
        <v/>
      </c>
      <c r="L195" s="45" t="n"/>
      <c r="M195" s="43" t="n"/>
      <c r="N195" s="56" t="n"/>
      <c r="O195" s="67" t="str">
        <f>IF(ISNUMBER($G195),IF(AND($G195&lt;DATE(ML_ANO,2,1),IF(ISNUMBER($H195),$H195,$G195)&gt;=DATE(ML_ANO,1,1)),1,""),"")</f>
        <v/>
      </c>
      <c r="P195" s="67" t="str">
        <f>IF(ISNUMBER($G195),IF(AND($G195&lt;DATE(ML_ANO,3,1),IF(ISNUMBER($H195),$H195,$G195)&gt;=DATE(ML_ANO,2,1)),1,""),"")</f>
        <v/>
      </c>
      <c r="Q195" s="67" t="str">
        <f>IF(ISNUMBER($G195),IF(AND($G195&lt;DATE(ML_ANO,4,1),IF(ISNUMBER($H195),$H195,$G195)&gt;=DATE(ML_ANO,3,1)),1,""),"")</f>
        <v/>
      </c>
      <c r="R195" s="67" t="str">
        <f>IF(ISNUMBER($G195),IF(AND($G195&lt;DATE(ML_ANO,5,1),IF(ISNUMBER($H195),$H195,$G195)&gt;=DATE(ML_ANO,4,1)),1,""),"")</f>
        <v/>
      </c>
      <c r="S195" s="67" t="str">
        <f>IF(ISNUMBER($G195),IF(AND($G195&lt;DATE(ML_ANO,6,1),IF(ISNUMBER($H195),$H195,$G195)&gt;=DATE(ML_ANO,5,1)),1,""),"")</f>
        <v/>
      </c>
      <c r="T195" s="67" t="str">
        <f>IF(ISNUMBER($G195),IF(AND($G195&lt;DATE(ML_ANO,7,1),IF(ISNUMBER($H195),$H195,$G195)&gt;=DATE(ML_ANO,6,1)),1,""),"")</f>
        <v/>
      </c>
      <c r="U195" s="67" t="str">
        <f>IF(ISNUMBER($G195),IF(AND($G195&lt;DATE(ML_ANO,8,1),IF(ISNUMBER($H195),$H195,$G195)&gt;=DATE(ML_ANO,7,1)),1,""),"")</f>
        <v/>
      </c>
      <c r="V195" s="67" t="str">
        <f>IF(ISNUMBER($G195),IF(AND($G195&lt;DATE(ML_ANO,9,1),IF(ISNUMBER($H195),$H195,$G195)&gt;=DATE(ML_ANO,8,1)),1,""),"")</f>
        <v/>
      </c>
      <c r="W195" s="67" t="str">
        <f>IF(ISNUMBER($G195),IF(AND($G195&lt;DATE(ML_ANO,10,1),IF(ISNUMBER($H195),$H195,$G195)&gt;=DATE(ML_ANO,9,1)),1,""),"")</f>
        <v/>
      </c>
      <c r="X195" s="67" t="str">
        <f>IF(ISNUMBER($G195),IF(AND($G195&lt;DATE(ML_ANO,11,1),IF(ISNUMBER($H195),$H195,$G195)&gt;=DATE(ML_ANO,10,1)),1,""),"")</f>
        <v/>
      </c>
      <c r="Y195" s="67" t="str">
        <f>IF(ISNUMBER($G195),IF(AND($G195&lt;DATE(ML_ANO,12,1),IF(ISNUMBER($H195),$H195,$G195)&gt;=DATE(ML_ANO,11,1)),1,""),"")</f>
        <v/>
      </c>
      <c r="Z195" s="67" t="str">
        <f>IF(ISNUMBER($G195),IF(AND($G195&lt;DATE(ML_ANO,13,1),IF(ISNUMBER($H195),$H195,$G195)&gt;=DATE(ML_ANO,12,1)),1,""),"")</f>
        <v/>
      </c>
    </row>
    <row r="196">
      <c r="A196" s="57" t="inlineStr">
        <is>
          <t>A-192</t>
        </is>
      </c>
      <c r="B196" s="48" t="str">
        <f>IF($E196="","",IF(COUNTIF('Plan Cultivos'!$D$5:$D$204,"?*")=1,INDEX('Plan Cultivos'!$A$5:$A$204,MATCH("?*",'Plan Cultivos'!$D$5:$D$204,0)),""))</f>
        <v/>
      </c>
      <c r="C196" s="58" t="str">
        <f>IF($E196="","",ML_N)</f>
        <v/>
      </c>
      <c r="D196" s="48" t="str">
        <f>IF($B196="","",IFERROR(VLOOKUP($B196,'Plan Cultivos'!$A$5:$D$204,4,FALSE)&amp;"",""))</f>
        <v/>
      </c>
      <c r="E196" s="47" t="n"/>
      <c r="F196" s="48" t="n"/>
      <c r="G196" s="59" t="n"/>
      <c r="H196" s="59" t="n"/>
      <c r="I196" s="60" t="str">
        <f>IF(AND(ISNUMBER($G196),ISNUMBER($H196)),$H196-$G196+1,"")</f>
        <v/>
      </c>
      <c r="J196" s="48" t="str">
        <f>IF($E196="","",ML_RESP)</f>
        <v/>
      </c>
      <c r="K196" s="47" t="str">
        <f>IF($E196="","",IFERROR(VLOOKUP($B196,'Plan Cultivos'!$A$5:$T$204,20,FALSE)&amp;"",ML_FICHA&amp;""))</f>
        <v/>
      </c>
      <c r="L196" s="47" t="n"/>
      <c r="M196" s="48" t="n"/>
      <c r="N196" s="63" t="n"/>
      <c r="O196" s="68" t="str">
        <f>IF(ISNUMBER($G196),IF(AND($G196&lt;DATE(ML_ANO,2,1),IF(ISNUMBER($H196),$H196,$G196)&gt;=DATE(ML_ANO,1,1)),1,""),"")</f>
        <v/>
      </c>
      <c r="P196" s="68" t="str">
        <f>IF(ISNUMBER($G196),IF(AND($G196&lt;DATE(ML_ANO,3,1),IF(ISNUMBER($H196),$H196,$G196)&gt;=DATE(ML_ANO,2,1)),1,""),"")</f>
        <v/>
      </c>
      <c r="Q196" s="68" t="str">
        <f>IF(ISNUMBER($G196),IF(AND($G196&lt;DATE(ML_ANO,4,1),IF(ISNUMBER($H196),$H196,$G196)&gt;=DATE(ML_ANO,3,1)),1,""),"")</f>
        <v/>
      </c>
      <c r="R196" s="68" t="str">
        <f>IF(ISNUMBER($G196),IF(AND($G196&lt;DATE(ML_ANO,5,1),IF(ISNUMBER($H196),$H196,$G196)&gt;=DATE(ML_ANO,4,1)),1,""),"")</f>
        <v/>
      </c>
      <c r="S196" s="68" t="str">
        <f>IF(ISNUMBER($G196),IF(AND($G196&lt;DATE(ML_ANO,6,1),IF(ISNUMBER($H196),$H196,$G196)&gt;=DATE(ML_ANO,5,1)),1,""),"")</f>
        <v/>
      </c>
      <c r="T196" s="68" t="str">
        <f>IF(ISNUMBER($G196),IF(AND($G196&lt;DATE(ML_ANO,7,1),IF(ISNUMBER($H196),$H196,$G196)&gt;=DATE(ML_ANO,6,1)),1,""),"")</f>
        <v/>
      </c>
      <c r="U196" s="68" t="str">
        <f>IF(ISNUMBER($G196),IF(AND($G196&lt;DATE(ML_ANO,8,1),IF(ISNUMBER($H196),$H196,$G196)&gt;=DATE(ML_ANO,7,1)),1,""),"")</f>
        <v/>
      </c>
      <c r="V196" s="68" t="str">
        <f>IF(ISNUMBER($G196),IF(AND($G196&lt;DATE(ML_ANO,9,1),IF(ISNUMBER($H196),$H196,$G196)&gt;=DATE(ML_ANO,8,1)),1,""),"")</f>
        <v/>
      </c>
      <c r="W196" s="68" t="str">
        <f>IF(ISNUMBER($G196),IF(AND($G196&lt;DATE(ML_ANO,10,1),IF(ISNUMBER($H196),$H196,$G196)&gt;=DATE(ML_ANO,9,1)),1,""),"")</f>
        <v/>
      </c>
      <c r="X196" s="68" t="str">
        <f>IF(ISNUMBER($G196),IF(AND($G196&lt;DATE(ML_ANO,11,1),IF(ISNUMBER($H196),$H196,$G196)&gt;=DATE(ML_ANO,10,1)),1,""),"")</f>
        <v/>
      </c>
      <c r="Y196" s="68" t="str">
        <f>IF(ISNUMBER($G196),IF(AND($G196&lt;DATE(ML_ANO,12,1),IF(ISNUMBER($H196),$H196,$G196)&gt;=DATE(ML_ANO,11,1)),1,""),"")</f>
        <v/>
      </c>
      <c r="Z196" s="68" t="str">
        <f>IF(ISNUMBER($G196),IF(AND($G196&lt;DATE(ML_ANO,13,1),IF(ISNUMBER($H196),$H196,$G196)&gt;=DATE(ML_ANO,12,1)),1,""),"")</f>
        <v/>
      </c>
    </row>
    <row r="197">
      <c r="A197" s="42" t="inlineStr">
        <is>
          <t>A-193</t>
        </is>
      </c>
      <c r="B197" s="43" t="str">
        <f>IF($E197="","",IF(COUNTIF('Plan Cultivos'!$D$5:$D$204,"?*")=1,INDEX('Plan Cultivos'!$A$5:$A$204,MATCH("?*",'Plan Cultivos'!$D$5:$D$204,0)),""))</f>
        <v/>
      </c>
      <c r="C197" s="41" t="str">
        <f>IF($E197="","",ML_N)</f>
        <v/>
      </c>
      <c r="D197" s="43" t="str">
        <f>IF($B197="","",IFERROR(VLOOKUP($B197,'Plan Cultivos'!$A$5:$D$204,4,FALSE)&amp;"",""))</f>
        <v/>
      </c>
      <c r="E197" s="45" t="n"/>
      <c r="F197" s="43" t="n"/>
      <c r="G197" s="52" t="n"/>
      <c r="H197" s="52" t="n"/>
      <c r="I197" s="53" t="str">
        <f>IF(AND(ISNUMBER($G197),ISNUMBER($H197)),$H197-$G197+1,"")</f>
        <v/>
      </c>
      <c r="J197" s="43" t="str">
        <f>IF($E197="","",ML_RESP)</f>
        <v/>
      </c>
      <c r="K197" s="45" t="str">
        <f>IF($E197="","",IFERROR(VLOOKUP($B197,'Plan Cultivos'!$A$5:$T$204,20,FALSE)&amp;"",ML_FICHA&amp;""))</f>
        <v/>
      </c>
      <c r="L197" s="45" t="n"/>
      <c r="M197" s="43" t="n"/>
      <c r="N197" s="56" t="n"/>
      <c r="O197" s="67" t="str">
        <f>IF(ISNUMBER($G197),IF(AND($G197&lt;DATE(ML_ANO,2,1),IF(ISNUMBER($H197),$H197,$G197)&gt;=DATE(ML_ANO,1,1)),1,""),"")</f>
        <v/>
      </c>
      <c r="P197" s="67" t="str">
        <f>IF(ISNUMBER($G197),IF(AND($G197&lt;DATE(ML_ANO,3,1),IF(ISNUMBER($H197),$H197,$G197)&gt;=DATE(ML_ANO,2,1)),1,""),"")</f>
        <v/>
      </c>
      <c r="Q197" s="67" t="str">
        <f>IF(ISNUMBER($G197),IF(AND($G197&lt;DATE(ML_ANO,4,1),IF(ISNUMBER($H197),$H197,$G197)&gt;=DATE(ML_ANO,3,1)),1,""),"")</f>
        <v/>
      </c>
      <c r="R197" s="67" t="str">
        <f>IF(ISNUMBER($G197),IF(AND($G197&lt;DATE(ML_ANO,5,1),IF(ISNUMBER($H197),$H197,$G197)&gt;=DATE(ML_ANO,4,1)),1,""),"")</f>
        <v/>
      </c>
      <c r="S197" s="67" t="str">
        <f>IF(ISNUMBER($G197),IF(AND($G197&lt;DATE(ML_ANO,6,1),IF(ISNUMBER($H197),$H197,$G197)&gt;=DATE(ML_ANO,5,1)),1,""),"")</f>
        <v/>
      </c>
      <c r="T197" s="67" t="str">
        <f>IF(ISNUMBER($G197),IF(AND($G197&lt;DATE(ML_ANO,7,1),IF(ISNUMBER($H197),$H197,$G197)&gt;=DATE(ML_ANO,6,1)),1,""),"")</f>
        <v/>
      </c>
      <c r="U197" s="67" t="str">
        <f>IF(ISNUMBER($G197),IF(AND($G197&lt;DATE(ML_ANO,8,1),IF(ISNUMBER($H197),$H197,$G197)&gt;=DATE(ML_ANO,7,1)),1,""),"")</f>
        <v/>
      </c>
      <c r="V197" s="67" t="str">
        <f>IF(ISNUMBER($G197),IF(AND($G197&lt;DATE(ML_ANO,9,1),IF(ISNUMBER($H197),$H197,$G197)&gt;=DATE(ML_ANO,8,1)),1,""),"")</f>
        <v/>
      </c>
      <c r="W197" s="67" t="str">
        <f>IF(ISNUMBER($G197),IF(AND($G197&lt;DATE(ML_ANO,10,1),IF(ISNUMBER($H197),$H197,$G197)&gt;=DATE(ML_ANO,9,1)),1,""),"")</f>
        <v/>
      </c>
      <c r="X197" s="67" t="str">
        <f>IF(ISNUMBER($G197),IF(AND($G197&lt;DATE(ML_ANO,11,1),IF(ISNUMBER($H197),$H197,$G197)&gt;=DATE(ML_ANO,10,1)),1,""),"")</f>
        <v/>
      </c>
      <c r="Y197" s="67" t="str">
        <f>IF(ISNUMBER($G197),IF(AND($G197&lt;DATE(ML_ANO,12,1),IF(ISNUMBER($H197),$H197,$G197)&gt;=DATE(ML_ANO,11,1)),1,""),"")</f>
        <v/>
      </c>
      <c r="Z197" s="67" t="str">
        <f>IF(ISNUMBER($G197),IF(AND($G197&lt;DATE(ML_ANO,13,1),IF(ISNUMBER($H197),$H197,$G197)&gt;=DATE(ML_ANO,12,1)),1,""),"")</f>
        <v/>
      </c>
    </row>
    <row r="198">
      <c r="A198" s="57" t="inlineStr">
        <is>
          <t>A-194</t>
        </is>
      </c>
      <c r="B198" s="48" t="str">
        <f>IF($E198="","",IF(COUNTIF('Plan Cultivos'!$D$5:$D$204,"?*")=1,INDEX('Plan Cultivos'!$A$5:$A$204,MATCH("?*",'Plan Cultivos'!$D$5:$D$204,0)),""))</f>
        <v/>
      </c>
      <c r="C198" s="58" t="str">
        <f>IF($E198="","",ML_N)</f>
        <v/>
      </c>
      <c r="D198" s="48" t="str">
        <f>IF($B198="","",IFERROR(VLOOKUP($B198,'Plan Cultivos'!$A$5:$D$204,4,FALSE)&amp;"",""))</f>
        <v/>
      </c>
      <c r="E198" s="47" t="n"/>
      <c r="F198" s="48" t="n"/>
      <c r="G198" s="59" t="n"/>
      <c r="H198" s="59" t="n"/>
      <c r="I198" s="60" t="str">
        <f>IF(AND(ISNUMBER($G198),ISNUMBER($H198)),$H198-$G198+1,"")</f>
        <v/>
      </c>
      <c r="J198" s="48" t="str">
        <f>IF($E198="","",ML_RESP)</f>
        <v/>
      </c>
      <c r="K198" s="47" t="str">
        <f>IF($E198="","",IFERROR(VLOOKUP($B198,'Plan Cultivos'!$A$5:$T$204,20,FALSE)&amp;"",ML_FICHA&amp;""))</f>
        <v/>
      </c>
      <c r="L198" s="47" t="n"/>
      <c r="M198" s="48" t="n"/>
      <c r="N198" s="63" t="n"/>
      <c r="O198" s="68" t="str">
        <f>IF(ISNUMBER($G198),IF(AND($G198&lt;DATE(ML_ANO,2,1),IF(ISNUMBER($H198),$H198,$G198)&gt;=DATE(ML_ANO,1,1)),1,""),"")</f>
        <v/>
      </c>
      <c r="P198" s="68" t="str">
        <f>IF(ISNUMBER($G198),IF(AND($G198&lt;DATE(ML_ANO,3,1),IF(ISNUMBER($H198),$H198,$G198)&gt;=DATE(ML_ANO,2,1)),1,""),"")</f>
        <v/>
      </c>
      <c r="Q198" s="68" t="str">
        <f>IF(ISNUMBER($G198),IF(AND($G198&lt;DATE(ML_ANO,4,1),IF(ISNUMBER($H198),$H198,$G198)&gt;=DATE(ML_ANO,3,1)),1,""),"")</f>
        <v/>
      </c>
      <c r="R198" s="68" t="str">
        <f>IF(ISNUMBER($G198),IF(AND($G198&lt;DATE(ML_ANO,5,1),IF(ISNUMBER($H198),$H198,$G198)&gt;=DATE(ML_ANO,4,1)),1,""),"")</f>
        <v/>
      </c>
      <c r="S198" s="68" t="str">
        <f>IF(ISNUMBER($G198),IF(AND($G198&lt;DATE(ML_ANO,6,1),IF(ISNUMBER($H198),$H198,$G198)&gt;=DATE(ML_ANO,5,1)),1,""),"")</f>
        <v/>
      </c>
      <c r="T198" s="68" t="str">
        <f>IF(ISNUMBER($G198),IF(AND($G198&lt;DATE(ML_ANO,7,1),IF(ISNUMBER($H198),$H198,$G198)&gt;=DATE(ML_ANO,6,1)),1,""),"")</f>
        <v/>
      </c>
      <c r="U198" s="68" t="str">
        <f>IF(ISNUMBER($G198),IF(AND($G198&lt;DATE(ML_ANO,8,1),IF(ISNUMBER($H198),$H198,$G198)&gt;=DATE(ML_ANO,7,1)),1,""),"")</f>
        <v/>
      </c>
      <c r="V198" s="68" t="str">
        <f>IF(ISNUMBER($G198),IF(AND($G198&lt;DATE(ML_ANO,9,1),IF(ISNUMBER($H198),$H198,$G198)&gt;=DATE(ML_ANO,8,1)),1,""),"")</f>
        <v/>
      </c>
      <c r="W198" s="68" t="str">
        <f>IF(ISNUMBER($G198),IF(AND($G198&lt;DATE(ML_ANO,10,1),IF(ISNUMBER($H198),$H198,$G198)&gt;=DATE(ML_ANO,9,1)),1,""),"")</f>
        <v/>
      </c>
      <c r="X198" s="68" t="str">
        <f>IF(ISNUMBER($G198),IF(AND($G198&lt;DATE(ML_ANO,11,1),IF(ISNUMBER($H198),$H198,$G198)&gt;=DATE(ML_ANO,10,1)),1,""),"")</f>
        <v/>
      </c>
      <c r="Y198" s="68" t="str">
        <f>IF(ISNUMBER($G198),IF(AND($G198&lt;DATE(ML_ANO,12,1),IF(ISNUMBER($H198),$H198,$G198)&gt;=DATE(ML_ANO,11,1)),1,""),"")</f>
        <v/>
      </c>
      <c r="Z198" s="68" t="str">
        <f>IF(ISNUMBER($G198),IF(AND($G198&lt;DATE(ML_ANO,13,1),IF(ISNUMBER($H198),$H198,$G198)&gt;=DATE(ML_ANO,12,1)),1,""),"")</f>
        <v/>
      </c>
    </row>
    <row r="199">
      <c r="A199" s="42" t="inlineStr">
        <is>
          <t>A-195</t>
        </is>
      </c>
      <c r="B199" s="43" t="str">
        <f>IF($E199="","",IF(COUNTIF('Plan Cultivos'!$D$5:$D$204,"?*")=1,INDEX('Plan Cultivos'!$A$5:$A$204,MATCH("?*",'Plan Cultivos'!$D$5:$D$204,0)),""))</f>
        <v/>
      </c>
      <c r="C199" s="41" t="str">
        <f>IF($E199="","",ML_N)</f>
        <v/>
      </c>
      <c r="D199" s="43" t="str">
        <f>IF($B199="","",IFERROR(VLOOKUP($B199,'Plan Cultivos'!$A$5:$D$204,4,FALSE)&amp;"",""))</f>
        <v/>
      </c>
      <c r="E199" s="45" t="n"/>
      <c r="F199" s="43" t="n"/>
      <c r="G199" s="52" t="n"/>
      <c r="H199" s="52" t="n"/>
      <c r="I199" s="53" t="str">
        <f>IF(AND(ISNUMBER($G199),ISNUMBER($H199)),$H199-$G199+1,"")</f>
        <v/>
      </c>
      <c r="J199" s="43" t="str">
        <f>IF($E199="","",ML_RESP)</f>
        <v/>
      </c>
      <c r="K199" s="45" t="str">
        <f>IF($E199="","",IFERROR(VLOOKUP($B199,'Plan Cultivos'!$A$5:$T$204,20,FALSE)&amp;"",ML_FICHA&amp;""))</f>
        <v/>
      </c>
      <c r="L199" s="45" t="n"/>
      <c r="M199" s="43" t="n"/>
      <c r="N199" s="56" t="n"/>
      <c r="O199" s="67" t="str">
        <f>IF(ISNUMBER($G199),IF(AND($G199&lt;DATE(ML_ANO,2,1),IF(ISNUMBER($H199),$H199,$G199)&gt;=DATE(ML_ANO,1,1)),1,""),"")</f>
        <v/>
      </c>
      <c r="P199" s="67" t="str">
        <f>IF(ISNUMBER($G199),IF(AND($G199&lt;DATE(ML_ANO,3,1),IF(ISNUMBER($H199),$H199,$G199)&gt;=DATE(ML_ANO,2,1)),1,""),"")</f>
        <v/>
      </c>
      <c r="Q199" s="67" t="str">
        <f>IF(ISNUMBER($G199),IF(AND($G199&lt;DATE(ML_ANO,4,1),IF(ISNUMBER($H199),$H199,$G199)&gt;=DATE(ML_ANO,3,1)),1,""),"")</f>
        <v/>
      </c>
      <c r="R199" s="67" t="str">
        <f>IF(ISNUMBER($G199),IF(AND($G199&lt;DATE(ML_ANO,5,1),IF(ISNUMBER($H199),$H199,$G199)&gt;=DATE(ML_ANO,4,1)),1,""),"")</f>
        <v/>
      </c>
      <c r="S199" s="67" t="str">
        <f>IF(ISNUMBER($G199),IF(AND($G199&lt;DATE(ML_ANO,6,1),IF(ISNUMBER($H199),$H199,$G199)&gt;=DATE(ML_ANO,5,1)),1,""),"")</f>
        <v/>
      </c>
      <c r="T199" s="67" t="str">
        <f>IF(ISNUMBER($G199),IF(AND($G199&lt;DATE(ML_ANO,7,1),IF(ISNUMBER($H199),$H199,$G199)&gt;=DATE(ML_ANO,6,1)),1,""),"")</f>
        <v/>
      </c>
      <c r="U199" s="67" t="str">
        <f>IF(ISNUMBER($G199),IF(AND($G199&lt;DATE(ML_ANO,8,1),IF(ISNUMBER($H199),$H199,$G199)&gt;=DATE(ML_ANO,7,1)),1,""),"")</f>
        <v/>
      </c>
      <c r="V199" s="67" t="str">
        <f>IF(ISNUMBER($G199),IF(AND($G199&lt;DATE(ML_ANO,9,1),IF(ISNUMBER($H199),$H199,$G199)&gt;=DATE(ML_ANO,8,1)),1,""),"")</f>
        <v/>
      </c>
      <c r="W199" s="67" t="str">
        <f>IF(ISNUMBER($G199),IF(AND($G199&lt;DATE(ML_ANO,10,1),IF(ISNUMBER($H199),$H199,$G199)&gt;=DATE(ML_ANO,9,1)),1,""),"")</f>
        <v/>
      </c>
      <c r="X199" s="67" t="str">
        <f>IF(ISNUMBER($G199),IF(AND($G199&lt;DATE(ML_ANO,11,1),IF(ISNUMBER($H199),$H199,$G199)&gt;=DATE(ML_ANO,10,1)),1,""),"")</f>
        <v/>
      </c>
      <c r="Y199" s="67" t="str">
        <f>IF(ISNUMBER($G199),IF(AND($G199&lt;DATE(ML_ANO,12,1),IF(ISNUMBER($H199),$H199,$G199)&gt;=DATE(ML_ANO,11,1)),1,""),"")</f>
        <v/>
      </c>
      <c r="Z199" s="67" t="str">
        <f>IF(ISNUMBER($G199),IF(AND($G199&lt;DATE(ML_ANO,13,1),IF(ISNUMBER($H199),$H199,$G199)&gt;=DATE(ML_ANO,12,1)),1,""),"")</f>
        <v/>
      </c>
    </row>
    <row r="200">
      <c r="A200" s="57" t="inlineStr">
        <is>
          <t>A-196</t>
        </is>
      </c>
      <c r="B200" s="48" t="str">
        <f>IF($E200="","",IF(COUNTIF('Plan Cultivos'!$D$5:$D$204,"?*")=1,INDEX('Plan Cultivos'!$A$5:$A$204,MATCH("?*",'Plan Cultivos'!$D$5:$D$204,0)),""))</f>
        <v/>
      </c>
      <c r="C200" s="58" t="str">
        <f>IF($E200="","",ML_N)</f>
        <v/>
      </c>
      <c r="D200" s="48" t="str">
        <f>IF($B200="","",IFERROR(VLOOKUP($B200,'Plan Cultivos'!$A$5:$D$204,4,FALSE)&amp;"",""))</f>
        <v/>
      </c>
      <c r="E200" s="47" t="n"/>
      <c r="F200" s="48" t="n"/>
      <c r="G200" s="59" t="n"/>
      <c r="H200" s="59" t="n"/>
      <c r="I200" s="60" t="str">
        <f>IF(AND(ISNUMBER($G200),ISNUMBER($H200)),$H200-$G200+1,"")</f>
        <v/>
      </c>
      <c r="J200" s="48" t="str">
        <f>IF($E200="","",ML_RESP)</f>
        <v/>
      </c>
      <c r="K200" s="47" t="str">
        <f>IF($E200="","",IFERROR(VLOOKUP($B200,'Plan Cultivos'!$A$5:$T$204,20,FALSE)&amp;"",ML_FICHA&amp;""))</f>
        <v/>
      </c>
      <c r="L200" s="47" t="n"/>
      <c r="M200" s="48" t="n"/>
      <c r="N200" s="63" t="n"/>
      <c r="O200" s="68" t="str">
        <f>IF(ISNUMBER($G200),IF(AND($G200&lt;DATE(ML_ANO,2,1),IF(ISNUMBER($H200),$H200,$G200)&gt;=DATE(ML_ANO,1,1)),1,""),"")</f>
        <v/>
      </c>
      <c r="P200" s="68" t="str">
        <f>IF(ISNUMBER($G200),IF(AND($G200&lt;DATE(ML_ANO,3,1),IF(ISNUMBER($H200),$H200,$G200)&gt;=DATE(ML_ANO,2,1)),1,""),"")</f>
        <v/>
      </c>
      <c r="Q200" s="68" t="str">
        <f>IF(ISNUMBER($G200),IF(AND($G200&lt;DATE(ML_ANO,4,1),IF(ISNUMBER($H200),$H200,$G200)&gt;=DATE(ML_ANO,3,1)),1,""),"")</f>
        <v/>
      </c>
      <c r="R200" s="68" t="str">
        <f>IF(ISNUMBER($G200),IF(AND($G200&lt;DATE(ML_ANO,5,1),IF(ISNUMBER($H200),$H200,$G200)&gt;=DATE(ML_ANO,4,1)),1,""),"")</f>
        <v/>
      </c>
      <c r="S200" s="68" t="str">
        <f>IF(ISNUMBER($G200),IF(AND($G200&lt;DATE(ML_ANO,6,1),IF(ISNUMBER($H200),$H200,$G200)&gt;=DATE(ML_ANO,5,1)),1,""),"")</f>
        <v/>
      </c>
      <c r="T200" s="68" t="str">
        <f>IF(ISNUMBER($G200),IF(AND($G200&lt;DATE(ML_ANO,7,1),IF(ISNUMBER($H200),$H200,$G200)&gt;=DATE(ML_ANO,6,1)),1,""),"")</f>
        <v/>
      </c>
      <c r="U200" s="68" t="str">
        <f>IF(ISNUMBER($G200),IF(AND($G200&lt;DATE(ML_ANO,8,1),IF(ISNUMBER($H200),$H200,$G200)&gt;=DATE(ML_ANO,7,1)),1,""),"")</f>
        <v/>
      </c>
      <c r="V200" s="68" t="str">
        <f>IF(ISNUMBER($G200),IF(AND($G200&lt;DATE(ML_ANO,9,1),IF(ISNUMBER($H200),$H200,$G200)&gt;=DATE(ML_ANO,8,1)),1,""),"")</f>
        <v/>
      </c>
      <c r="W200" s="68" t="str">
        <f>IF(ISNUMBER($G200),IF(AND($G200&lt;DATE(ML_ANO,10,1),IF(ISNUMBER($H200),$H200,$G200)&gt;=DATE(ML_ANO,9,1)),1,""),"")</f>
        <v/>
      </c>
      <c r="X200" s="68" t="str">
        <f>IF(ISNUMBER($G200),IF(AND($G200&lt;DATE(ML_ANO,11,1),IF(ISNUMBER($H200),$H200,$G200)&gt;=DATE(ML_ANO,10,1)),1,""),"")</f>
        <v/>
      </c>
      <c r="Y200" s="68" t="str">
        <f>IF(ISNUMBER($G200),IF(AND($G200&lt;DATE(ML_ANO,12,1),IF(ISNUMBER($H200),$H200,$G200)&gt;=DATE(ML_ANO,11,1)),1,""),"")</f>
        <v/>
      </c>
      <c r="Z200" s="68" t="str">
        <f>IF(ISNUMBER($G200),IF(AND($G200&lt;DATE(ML_ANO,13,1),IF(ISNUMBER($H200),$H200,$G200)&gt;=DATE(ML_ANO,12,1)),1,""),"")</f>
        <v/>
      </c>
    </row>
    <row r="201">
      <c r="A201" s="42" t="inlineStr">
        <is>
          <t>A-197</t>
        </is>
      </c>
      <c r="B201" s="43" t="str">
        <f>IF($E201="","",IF(COUNTIF('Plan Cultivos'!$D$5:$D$204,"?*")=1,INDEX('Plan Cultivos'!$A$5:$A$204,MATCH("?*",'Plan Cultivos'!$D$5:$D$204,0)),""))</f>
        <v/>
      </c>
      <c r="C201" s="41" t="str">
        <f>IF($E201="","",ML_N)</f>
        <v/>
      </c>
      <c r="D201" s="43" t="str">
        <f>IF($B201="","",IFERROR(VLOOKUP($B201,'Plan Cultivos'!$A$5:$D$204,4,FALSE)&amp;"",""))</f>
        <v/>
      </c>
      <c r="E201" s="45" t="n"/>
      <c r="F201" s="43" t="n"/>
      <c r="G201" s="52" t="n"/>
      <c r="H201" s="52" t="n"/>
      <c r="I201" s="53" t="str">
        <f>IF(AND(ISNUMBER($G201),ISNUMBER($H201)),$H201-$G201+1,"")</f>
        <v/>
      </c>
      <c r="J201" s="43" t="str">
        <f>IF($E201="","",ML_RESP)</f>
        <v/>
      </c>
      <c r="K201" s="45" t="str">
        <f>IF($E201="","",IFERROR(VLOOKUP($B201,'Plan Cultivos'!$A$5:$T$204,20,FALSE)&amp;"",ML_FICHA&amp;""))</f>
        <v/>
      </c>
      <c r="L201" s="45" t="n"/>
      <c r="M201" s="43" t="n"/>
      <c r="N201" s="56" t="n"/>
      <c r="O201" s="67" t="str">
        <f>IF(ISNUMBER($G201),IF(AND($G201&lt;DATE(ML_ANO,2,1),IF(ISNUMBER($H201),$H201,$G201)&gt;=DATE(ML_ANO,1,1)),1,""),"")</f>
        <v/>
      </c>
      <c r="P201" s="67" t="str">
        <f>IF(ISNUMBER($G201),IF(AND($G201&lt;DATE(ML_ANO,3,1),IF(ISNUMBER($H201),$H201,$G201)&gt;=DATE(ML_ANO,2,1)),1,""),"")</f>
        <v/>
      </c>
      <c r="Q201" s="67" t="str">
        <f>IF(ISNUMBER($G201),IF(AND($G201&lt;DATE(ML_ANO,4,1),IF(ISNUMBER($H201),$H201,$G201)&gt;=DATE(ML_ANO,3,1)),1,""),"")</f>
        <v/>
      </c>
      <c r="R201" s="67" t="str">
        <f>IF(ISNUMBER($G201),IF(AND($G201&lt;DATE(ML_ANO,5,1),IF(ISNUMBER($H201),$H201,$G201)&gt;=DATE(ML_ANO,4,1)),1,""),"")</f>
        <v/>
      </c>
      <c r="S201" s="67" t="str">
        <f>IF(ISNUMBER($G201),IF(AND($G201&lt;DATE(ML_ANO,6,1),IF(ISNUMBER($H201),$H201,$G201)&gt;=DATE(ML_ANO,5,1)),1,""),"")</f>
        <v/>
      </c>
      <c r="T201" s="67" t="str">
        <f>IF(ISNUMBER($G201),IF(AND($G201&lt;DATE(ML_ANO,7,1),IF(ISNUMBER($H201),$H201,$G201)&gt;=DATE(ML_ANO,6,1)),1,""),"")</f>
        <v/>
      </c>
      <c r="U201" s="67" t="str">
        <f>IF(ISNUMBER($G201),IF(AND($G201&lt;DATE(ML_ANO,8,1),IF(ISNUMBER($H201),$H201,$G201)&gt;=DATE(ML_ANO,7,1)),1,""),"")</f>
        <v/>
      </c>
      <c r="V201" s="67" t="str">
        <f>IF(ISNUMBER($G201),IF(AND($G201&lt;DATE(ML_ANO,9,1),IF(ISNUMBER($H201),$H201,$G201)&gt;=DATE(ML_ANO,8,1)),1,""),"")</f>
        <v/>
      </c>
      <c r="W201" s="67" t="str">
        <f>IF(ISNUMBER($G201),IF(AND($G201&lt;DATE(ML_ANO,10,1),IF(ISNUMBER($H201),$H201,$G201)&gt;=DATE(ML_ANO,9,1)),1,""),"")</f>
        <v/>
      </c>
      <c r="X201" s="67" t="str">
        <f>IF(ISNUMBER($G201),IF(AND($G201&lt;DATE(ML_ANO,11,1),IF(ISNUMBER($H201),$H201,$G201)&gt;=DATE(ML_ANO,10,1)),1,""),"")</f>
        <v/>
      </c>
      <c r="Y201" s="67" t="str">
        <f>IF(ISNUMBER($G201),IF(AND($G201&lt;DATE(ML_ANO,12,1),IF(ISNUMBER($H201),$H201,$G201)&gt;=DATE(ML_ANO,11,1)),1,""),"")</f>
        <v/>
      </c>
      <c r="Z201" s="67" t="str">
        <f>IF(ISNUMBER($G201),IF(AND($G201&lt;DATE(ML_ANO,13,1),IF(ISNUMBER($H201),$H201,$G201)&gt;=DATE(ML_ANO,12,1)),1,""),"")</f>
        <v/>
      </c>
    </row>
    <row r="202">
      <c r="A202" s="57" t="inlineStr">
        <is>
          <t>A-198</t>
        </is>
      </c>
      <c r="B202" s="48" t="str">
        <f>IF($E202="","",IF(COUNTIF('Plan Cultivos'!$D$5:$D$204,"?*")=1,INDEX('Plan Cultivos'!$A$5:$A$204,MATCH("?*",'Plan Cultivos'!$D$5:$D$204,0)),""))</f>
        <v/>
      </c>
      <c r="C202" s="58" t="str">
        <f>IF($E202="","",ML_N)</f>
        <v/>
      </c>
      <c r="D202" s="48" t="str">
        <f>IF($B202="","",IFERROR(VLOOKUP($B202,'Plan Cultivos'!$A$5:$D$204,4,FALSE)&amp;"",""))</f>
        <v/>
      </c>
      <c r="E202" s="47" t="n"/>
      <c r="F202" s="48" t="n"/>
      <c r="G202" s="59" t="n"/>
      <c r="H202" s="59" t="n"/>
      <c r="I202" s="60" t="str">
        <f>IF(AND(ISNUMBER($G202),ISNUMBER($H202)),$H202-$G202+1,"")</f>
        <v/>
      </c>
      <c r="J202" s="48" t="str">
        <f>IF($E202="","",ML_RESP)</f>
        <v/>
      </c>
      <c r="K202" s="47" t="str">
        <f>IF($E202="","",IFERROR(VLOOKUP($B202,'Plan Cultivos'!$A$5:$T$204,20,FALSE)&amp;"",ML_FICHA&amp;""))</f>
        <v/>
      </c>
      <c r="L202" s="47" t="n"/>
      <c r="M202" s="48" t="n"/>
      <c r="N202" s="63" t="n"/>
      <c r="O202" s="68" t="str">
        <f>IF(ISNUMBER($G202),IF(AND($G202&lt;DATE(ML_ANO,2,1),IF(ISNUMBER($H202),$H202,$G202)&gt;=DATE(ML_ANO,1,1)),1,""),"")</f>
        <v/>
      </c>
      <c r="P202" s="68" t="str">
        <f>IF(ISNUMBER($G202),IF(AND($G202&lt;DATE(ML_ANO,3,1),IF(ISNUMBER($H202),$H202,$G202)&gt;=DATE(ML_ANO,2,1)),1,""),"")</f>
        <v/>
      </c>
      <c r="Q202" s="68" t="str">
        <f>IF(ISNUMBER($G202),IF(AND($G202&lt;DATE(ML_ANO,4,1),IF(ISNUMBER($H202),$H202,$G202)&gt;=DATE(ML_ANO,3,1)),1,""),"")</f>
        <v/>
      </c>
      <c r="R202" s="68" t="str">
        <f>IF(ISNUMBER($G202),IF(AND($G202&lt;DATE(ML_ANO,5,1),IF(ISNUMBER($H202),$H202,$G202)&gt;=DATE(ML_ANO,4,1)),1,""),"")</f>
        <v/>
      </c>
      <c r="S202" s="68" t="str">
        <f>IF(ISNUMBER($G202),IF(AND($G202&lt;DATE(ML_ANO,6,1),IF(ISNUMBER($H202),$H202,$G202)&gt;=DATE(ML_ANO,5,1)),1,""),"")</f>
        <v/>
      </c>
      <c r="T202" s="68" t="str">
        <f>IF(ISNUMBER($G202),IF(AND($G202&lt;DATE(ML_ANO,7,1),IF(ISNUMBER($H202),$H202,$G202)&gt;=DATE(ML_ANO,6,1)),1,""),"")</f>
        <v/>
      </c>
      <c r="U202" s="68" t="str">
        <f>IF(ISNUMBER($G202),IF(AND($G202&lt;DATE(ML_ANO,8,1),IF(ISNUMBER($H202),$H202,$G202)&gt;=DATE(ML_ANO,7,1)),1,""),"")</f>
        <v/>
      </c>
      <c r="V202" s="68" t="str">
        <f>IF(ISNUMBER($G202),IF(AND($G202&lt;DATE(ML_ANO,9,1),IF(ISNUMBER($H202),$H202,$G202)&gt;=DATE(ML_ANO,8,1)),1,""),"")</f>
        <v/>
      </c>
      <c r="W202" s="68" t="str">
        <f>IF(ISNUMBER($G202),IF(AND($G202&lt;DATE(ML_ANO,10,1),IF(ISNUMBER($H202),$H202,$G202)&gt;=DATE(ML_ANO,9,1)),1,""),"")</f>
        <v/>
      </c>
      <c r="X202" s="68" t="str">
        <f>IF(ISNUMBER($G202),IF(AND($G202&lt;DATE(ML_ANO,11,1),IF(ISNUMBER($H202),$H202,$G202)&gt;=DATE(ML_ANO,10,1)),1,""),"")</f>
        <v/>
      </c>
      <c r="Y202" s="68" t="str">
        <f>IF(ISNUMBER($G202),IF(AND($G202&lt;DATE(ML_ANO,12,1),IF(ISNUMBER($H202),$H202,$G202)&gt;=DATE(ML_ANO,11,1)),1,""),"")</f>
        <v/>
      </c>
      <c r="Z202" s="68" t="str">
        <f>IF(ISNUMBER($G202),IF(AND($G202&lt;DATE(ML_ANO,13,1),IF(ISNUMBER($H202),$H202,$G202)&gt;=DATE(ML_ANO,12,1)),1,""),"")</f>
        <v/>
      </c>
    </row>
    <row r="203">
      <c r="A203" s="42" t="inlineStr">
        <is>
          <t>A-199</t>
        </is>
      </c>
      <c r="B203" s="43" t="str">
        <f>IF($E203="","",IF(COUNTIF('Plan Cultivos'!$D$5:$D$204,"?*")=1,INDEX('Plan Cultivos'!$A$5:$A$204,MATCH("?*",'Plan Cultivos'!$D$5:$D$204,0)),""))</f>
        <v/>
      </c>
      <c r="C203" s="41" t="str">
        <f>IF($E203="","",ML_N)</f>
        <v/>
      </c>
      <c r="D203" s="43" t="str">
        <f>IF($B203="","",IFERROR(VLOOKUP($B203,'Plan Cultivos'!$A$5:$D$204,4,FALSE)&amp;"",""))</f>
        <v/>
      </c>
      <c r="E203" s="45" t="n"/>
      <c r="F203" s="43" t="n"/>
      <c r="G203" s="52" t="n"/>
      <c r="H203" s="52" t="n"/>
      <c r="I203" s="53" t="str">
        <f>IF(AND(ISNUMBER($G203),ISNUMBER($H203)),$H203-$G203+1,"")</f>
        <v/>
      </c>
      <c r="J203" s="43" t="str">
        <f>IF($E203="","",ML_RESP)</f>
        <v/>
      </c>
      <c r="K203" s="45" t="str">
        <f>IF($E203="","",IFERROR(VLOOKUP($B203,'Plan Cultivos'!$A$5:$T$204,20,FALSE)&amp;"",ML_FICHA&amp;""))</f>
        <v/>
      </c>
      <c r="L203" s="45" t="n"/>
      <c r="M203" s="43" t="n"/>
      <c r="N203" s="56" t="n"/>
      <c r="O203" s="67" t="str">
        <f>IF(ISNUMBER($G203),IF(AND($G203&lt;DATE(ML_ANO,2,1),IF(ISNUMBER($H203),$H203,$G203)&gt;=DATE(ML_ANO,1,1)),1,""),"")</f>
        <v/>
      </c>
      <c r="P203" s="67" t="str">
        <f>IF(ISNUMBER($G203),IF(AND($G203&lt;DATE(ML_ANO,3,1),IF(ISNUMBER($H203),$H203,$G203)&gt;=DATE(ML_ANO,2,1)),1,""),"")</f>
        <v/>
      </c>
      <c r="Q203" s="67" t="str">
        <f>IF(ISNUMBER($G203),IF(AND($G203&lt;DATE(ML_ANO,4,1),IF(ISNUMBER($H203),$H203,$G203)&gt;=DATE(ML_ANO,3,1)),1,""),"")</f>
        <v/>
      </c>
      <c r="R203" s="67" t="str">
        <f>IF(ISNUMBER($G203),IF(AND($G203&lt;DATE(ML_ANO,5,1),IF(ISNUMBER($H203),$H203,$G203)&gt;=DATE(ML_ANO,4,1)),1,""),"")</f>
        <v/>
      </c>
      <c r="S203" s="67" t="str">
        <f>IF(ISNUMBER($G203),IF(AND($G203&lt;DATE(ML_ANO,6,1),IF(ISNUMBER($H203),$H203,$G203)&gt;=DATE(ML_ANO,5,1)),1,""),"")</f>
        <v/>
      </c>
      <c r="T203" s="67" t="str">
        <f>IF(ISNUMBER($G203),IF(AND($G203&lt;DATE(ML_ANO,7,1),IF(ISNUMBER($H203),$H203,$G203)&gt;=DATE(ML_ANO,6,1)),1,""),"")</f>
        <v/>
      </c>
      <c r="U203" s="67" t="str">
        <f>IF(ISNUMBER($G203),IF(AND($G203&lt;DATE(ML_ANO,8,1),IF(ISNUMBER($H203),$H203,$G203)&gt;=DATE(ML_ANO,7,1)),1,""),"")</f>
        <v/>
      </c>
      <c r="V203" s="67" t="str">
        <f>IF(ISNUMBER($G203),IF(AND($G203&lt;DATE(ML_ANO,9,1),IF(ISNUMBER($H203),$H203,$G203)&gt;=DATE(ML_ANO,8,1)),1,""),"")</f>
        <v/>
      </c>
      <c r="W203" s="67" t="str">
        <f>IF(ISNUMBER($G203),IF(AND($G203&lt;DATE(ML_ANO,10,1),IF(ISNUMBER($H203),$H203,$G203)&gt;=DATE(ML_ANO,9,1)),1,""),"")</f>
        <v/>
      </c>
      <c r="X203" s="67" t="str">
        <f>IF(ISNUMBER($G203),IF(AND($G203&lt;DATE(ML_ANO,11,1),IF(ISNUMBER($H203),$H203,$G203)&gt;=DATE(ML_ANO,10,1)),1,""),"")</f>
        <v/>
      </c>
      <c r="Y203" s="67" t="str">
        <f>IF(ISNUMBER($G203),IF(AND($G203&lt;DATE(ML_ANO,12,1),IF(ISNUMBER($H203),$H203,$G203)&gt;=DATE(ML_ANO,11,1)),1,""),"")</f>
        <v/>
      </c>
      <c r="Z203" s="67" t="str">
        <f>IF(ISNUMBER($G203),IF(AND($G203&lt;DATE(ML_ANO,13,1),IF(ISNUMBER($H203),$H203,$G203)&gt;=DATE(ML_ANO,12,1)),1,""),"")</f>
        <v/>
      </c>
    </row>
    <row r="204">
      <c r="A204" s="57" t="inlineStr">
        <is>
          <t>A-200</t>
        </is>
      </c>
      <c r="B204" s="48" t="str">
        <f>IF($E204="","",IF(COUNTIF('Plan Cultivos'!$D$5:$D$204,"?*")=1,INDEX('Plan Cultivos'!$A$5:$A$204,MATCH("?*",'Plan Cultivos'!$D$5:$D$204,0)),""))</f>
        <v/>
      </c>
      <c r="C204" s="58" t="str">
        <f>IF($E204="","",ML_N)</f>
        <v/>
      </c>
      <c r="D204" s="48" t="str">
        <f>IF($B204="","",IFERROR(VLOOKUP($B204,'Plan Cultivos'!$A$5:$D$204,4,FALSE)&amp;"",""))</f>
        <v/>
      </c>
      <c r="E204" s="47" t="n"/>
      <c r="F204" s="48" t="n"/>
      <c r="G204" s="59" t="n"/>
      <c r="H204" s="59" t="n"/>
      <c r="I204" s="60" t="str">
        <f>IF(AND(ISNUMBER($G204),ISNUMBER($H204)),$H204-$G204+1,"")</f>
        <v/>
      </c>
      <c r="J204" s="48" t="str">
        <f>IF($E204="","",ML_RESP)</f>
        <v/>
      </c>
      <c r="K204" s="47" t="str">
        <f>IF($E204="","",IFERROR(VLOOKUP($B204,'Plan Cultivos'!$A$5:$T$204,20,FALSE)&amp;"",ML_FICHA&amp;""))</f>
        <v/>
      </c>
      <c r="L204" s="47" t="n"/>
      <c r="M204" s="48" t="n"/>
      <c r="N204" s="63" t="n"/>
      <c r="O204" s="68" t="str">
        <f>IF(ISNUMBER($G204),IF(AND($G204&lt;DATE(ML_ANO,2,1),IF(ISNUMBER($H204),$H204,$G204)&gt;=DATE(ML_ANO,1,1)),1,""),"")</f>
        <v/>
      </c>
      <c r="P204" s="68" t="str">
        <f>IF(ISNUMBER($G204),IF(AND($G204&lt;DATE(ML_ANO,3,1),IF(ISNUMBER($H204),$H204,$G204)&gt;=DATE(ML_ANO,2,1)),1,""),"")</f>
        <v/>
      </c>
      <c r="Q204" s="68" t="str">
        <f>IF(ISNUMBER($G204),IF(AND($G204&lt;DATE(ML_ANO,4,1),IF(ISNUMBER($H204),$H204,$G204)&gt;=DATE(ML_ANO,3,1)),1,""),"")</f>
        <v/>
      </c>
      <c r="R204" s="68" t="str">
        <f>IF(ISNUMBER($G204),IF(AND($G204&lt;DATE(ML_ANO,5,1),IF(ISNUMBER($H204),$H204,$G204)&gt;=DATE(ML_ANO,4,1)),1,""),"")</f>
        <v/>
      </c>
      <c r="S204" s="68" t="str">
        <f>IF(ISNUMBER($G204),IF(AND($G204&lt;DATE(ML_ANO,6,1),IF(ISNUMBER($H204),$H204,$G204)&gt;=DATE(ML_ANO,5,1)),1,""),"")</f>
        <v/>
      </c>
      <c r="T204" s="68" t="str">
        <f>IF(ISNUMBER($G204),IF(AND($G204&lt;DATE(ML_ANO,7,1),IF(ISNUMBER($H204),$H204,$G204)&gt;=DATE(ML_ANO,6,1)),1,""),"")</f>
        <v/>
      </c>
      <c r="U204" s="68" t="str">
        <f>IF(ISNUMBER($G204),IF(AND($G204&lt;DATE(ML_ANO,8,1),IF(ISNUMBER($H204),$H204,$G204)&gt;=DATE(ML_ANO,7,1)),1,""),"")</f>
        <v/>
      </c>
      <c r="V204" s="68" t="str">
        <f>IF(ISNUMBER($G204),IF(AND($G204&lt;DATE(ML_ANO,9,1),IF(ISNUMBER($H204),$H204,$G204)&gt;=DATE(ML_ANO,8,1)),1,""),"")</f>
        <v/>
      </c>
      <c r="W204" s="68" t="str">
        <f>IF(ISNUMBER($G204),IF(AND($G204&lt;DATE(ML_ANO,10,1),IF(ISNUMBER($H204),$H204,$G204)&gt;=DATE(ML_ANO,9,1)),1,""),"")</f>
        <v/>
      </c>
      <c r="X204" s="68" t="str">
        <f>IF(ISNUMBER($G204),IF(AND($G204&lt;DATE(ML_ANO,11,1),IF(ISNUMBER($H204),$H204,$G204)&gt;=DATE(ML_ANO,10,1)),1,""),"")</f>
        <v/>
      </c>
      <c r="Y204" s="68" t="str">
        <f>IF(ISNUMBER($G204),IF(AND($G204&lt;DATE(ML_ANO,12,1),IF(ISNUMBER($H204),$H204,$G204)&gt;=DATE(ML_ANO,11,1)),1,""),"")</f>
        <v/>
      </c>
      <c r="Z204" s="68" t="str">
        <f>IF(ISNUMBER($G204),IF(AND($G204&lt;DATE(ML_ANO,13,1),IF(ISNUMBER($H204),$H204,$G204)&gt;=DATE(ML_ANO,12,1)),1,""),"")</f>
        <v/>
      </c>
    </row>
    <row r="205">
      <c r="A205" s="42" t="inlineStr">
        <is>
          <t>A-201</t>
        </is>
      </c>
      <c r="B205" s="43" t="str">
        <f>IF($E205="","",IF(COUNTIF('Plan Cultivos'!$D$5:$D$204,"?*")=1,INDEX('Plan Cultivos'!$A$5:$A$204,MATCH("?*",'Plan Cultivos'!$D$5:$D$204,0)),""))</f>
        <v/>
      </c>
      <c r="C205" s="41" t="str">
        <f>IF($E205="","",ML_N)</f>
        <v/>
      </c>
      <c r="D205" s="43" t="str">
        <f>IF($B205="","",IFERROR(VLOOKUP($B205,'Plan Cultivos'!$A$5:$D$204,4,FALSE)&amp;"",""))</f>
        <v/>
      </c>
      <c r="E205" s="45" t="n"/>
      <c r="F205" s="43" t="n"/>
      <c r="G205" s="52" t="n"/>
      <c r="H205" s="52" t="n"/>
      <c r="I205" s="53" t="str">
        <f>IF(AND(ISNUMBER($G205),ISNUMBER($H205)),$H205-$G205+1,"")</f>
        <v/>
      </c>
      <c r="J205" s="43" t="str">
        <f>IF($E205="","",ML_RESP)</f>
        <v/>
      </c>
      <c r="K205" s="45" t="str">
        <f>IF($E205="","",IFERROR(VLOOKUP($B205,'Plan Cultivos'!$A$5:$T$204,20,FALSE)&amp;"",ML_FICHA&amp;""))</f>
        <v/>
      </c>
      <c r="L205" s="45" t="n"/>
      <c r="M205" s="43" t="n"/>
      <c r="N205" s="56" t="n"/>
      <c r="O205" s="67" t="str">
        <f>IF(ISNUMBER($G205),IF(AND($G205&lt;DATE(ML_ANO,2,1),IF(ISNUMBER($H205),$H205,$G205)&gt;=DATE(ML_ANO,1,1)),1,""),"")</f>
        <v/>
      </c>
      <c r="P205" s="67" t="str">
        <f>IF(ISNUMBER($G205),IF(AND($G205&lt;DATE(ML_ANO,3,1),IF(ISNUMBER($H205),$H205,$G205)&gt;=DATE(ML_ANO,2,1)),1,""),"")</f>
        <v/>
      </c>
      <c r="Q205" s="67" t="str">
        <f>IF(ISNUMBER($G205),IF(AND($G205&lt;DATE(ML_ANO,4,1),IF(ISNUMBER($H205),$H205,$G205)&gt;=DATE(ML_ANO,3,1)),1,""),"")</f>
        <v/>
      </c>
      <c r="R205" s="67" t="str">
        <f>IF(ISNUMBER($G205),IF(AND($G205&lt;DATE(ML_ANO,5,1),IF(ISNUMBER($H205),$H205,$G205)&gt;=DATE(ML_ANO,4,1)),1,""),"")</f>
        <v/>
      </c>
      <c r="S205" s="67" t="str">
        <f>IF(ISNUMBER($G205),IF(AND($G205&lt;DATE(ML_ANO,6,1),IF(ISNUMBER($H205),$H205,$G205)&gt;=DATE(ML_ANO,5,1)),1,""),"")</f>
        <v/>
      </c>
      <c r="T205" s="67" t="str">
        <f>IF(ISNUMBER($G205),IF(AND($G205&lt;DATE(ML_ANO,7,1),IF(ISNUMBER($H205),$H205,$G205)&gt;=DATE(ML_ANO,6,1)),1,""),"")</f>
        <v/>
      </c>
      <c r="U205" s="67" t="str">
        <f>IF(ISNUMBER($G205),IF(AND($G205&lt;DATE(ML_ANO,8,1),IF(ISNUMBER($H205),$H205,$G205)&gt;=DATE(ML_ANO,7,1)),1,""),"")</f>
        <v/>
      </c>
      <c r="V205" s="67" t="str">
        <f>IF(ISNUMBER($G205),IF(AND($G205&lt;DATE(ML_ANO,9,1),IF(ISNUMBER($H205),$H205,$G205)&gt;=DATE(ML_ANO,8,1)),1,""),"")</f>
        <v/>
      </c>
      <c r="W205" s="67" t="str">
        <f>IF(ISNUMBER($G205),IF(AND($G205&lt;DATE(ML_ANO,10,1),IF(ISNUMBER($H205),$H205,$G205)&gt;=DATE(ML_ANO,9,1)),1,""),"")</f>
        <v/>
      </c>
      <c r="X205" s="67" t="str">
        <f>IF(ISNUMBER($G205),IF(AND($G205&lt;DATE(ML_ANO,11,1),IF(ISNUMBER($H205),$H205,$G205)&gt;=DATE(ML_ANO,10,1)),1,""),"")</f>
        <v/>
      </c>
      <c r="Y205" s="67" t="str">
        <f>IF(ISNUMBER($G205),IF(AND($G205&lt;DATE(ML_ANO,12,1),IF(ISNUMBER($H205),$H205,$G205)&gt;=DATE(ML_ANO,11,1)),1,""),"")</f>
        <v/>
      </c>
      <c r="Z205" s="67" t="str">
        <f>IF(ISNUMBER($G205),IF(AND($G205&lt;DATE(ML_ANO,13,1),IF(ISNUMBER($H205),$H205,$G205)&gt;=DATE(ML_ANO,12,1)),1,""),"")</f>
        <v/>
      </c>
    </row>
    <row r="206">
      <c r="A206" s="57" t="inlineStr">
        <is>
          <t>A-202</t>
        </is>
      </c>
      <c r="B206" s="48" t="str">
        <f>IF($E206="","",IF(COUNTIF('Plan Cultivos'!$D$5:$D$204,"?*")=1,INDEX('Plan Cultivos'!$A$5:$A$204,MATCH("?*",'Plan Cultivos'!$D$5:$D$204,0)),""))</f>
        <v/>
      </c>
      <c r="C206" s="58" t="str">
        <f>IF($E206="","",ML_N)</f>
        <v/>
      </c>
      <c r="D206" s="48" t="str">
        <f>IF($B206="","",IFERROR(VLOOKUP($B206,'Plan Cultivos'!$A$5:$D$204,4,FALSE)&amp;"",""))</f>
        <v/>
      </c>
      <c r="E206" s="47" t="n"/>
      <c r="F206" s="48" t="n"/>
      <c r="G206" s="59" t="n"/>
      <c r="H206" s="59" t="n"/>
      <c r="I206" s="60" t="str">
        <f>IF(AND(ISNUMBER($G206),ISNUMBER($H206)),$H206-$G206+1,"")</f>
        <v/>
      </c>
      <c r="J206" s="48" t="str">
        <f>IF($E206="","",ML_RESP)</f>
        <v/>
      </c>
      <c r="K206" s="47" t="str">
        <f>IF($E206="","",IFERROR(VLOOKUP($B206,'Plan Cultivos'!$A$5:$T$204,20,FALSE)&amp;"",ML_FICHA&amp;""))</f>
        <v/>
      </c>
      <c r="L206" s="47" t="n"/>
      <c r="M206" s="48" t="n"/>
      <c r="N206" s="63" t="n"/>
      <c r="O206" s="68" t="str">
        <f>IF(ISNUMBER($G206),IF(AND($G206&lt;DATE(ML_ANO,2,1),IF(ISNUMBER($H206),$H206,$G206)&gt;=DATE(ML_ANO,1,1)),1,""),"")</f>
        <v/>
      </c>
      <c r="P206" s="68" t="str">
        <f>IF(ISNUMBER($G206),IF(AND($G206&lt;DATE(ML_ANO,3,1),IF(ISNUMBER($H206),$H206,$G206)&gt;=DATE(ML_ANO,2,1)),1,""),"")</f>
        <v/>
      </c>
      <c r="Q206" s="68" t="str">
        <f>IF(ISNUMBER($G206),IF(AND($G206&lt;DATE(ML_ANO,4,1),IF(ISNUMBER($H206),$H206,$G206)&gt;=DATE(ML_ANO,3,1)),1,""),"")</f>
        <v/>
      </c>
      <c r="R206" s="68" t="str">
        <f>IF(ISNUMBER($G206),IF(AND($G206&lt;DATE(ML_ANO,5,1),IF(ISNUMBER($H206),$H206,$G206)&gt;=DATE(ML_ANO,4,1)),1,""),"")</f>
        <v/>
      </c>
      <c r="S206" s="68" t="str">
        <f>IF(ISNUMBER($G206),IF(AND($G206&lt;DATE(ML_ANO,6,1),IF(ISNUMBER($H206),$H206,$G206)&gt;=DATE(ML_ANO,5,1)),1,""),"")</f>
        <v/>
      </c>
      <c r="T206" s="68" t="str">
        <f>IF(ISNUMBER($G206),IF(AND($G206&lt;DATE(ML_ANO,7,1),IF(ISNUMBER($H206),$H206,$G206)&gt;=DATE(ML_ANO,6,1)),1,""),"")</f>
        <v/>
      </c>
      <c r="U206" s="68" t="str">
        <f>IF(ISNUMBER($G206),IF(AND($G206&lt;DATE(ML_ANO,8,1),IF(ISNUMBER($H206),$H206,$G206)&gt;=DATE(ML_ANO,7,1)),1,""),"")</f>
        <v/>
      </c>
      <c r="V206" s="68" t="str">
        <f>IF(ISNUMBER($G206),IF(AND($G206&lt;DATE(ML_ANO,9,1),IF(ISNUMBER($H206),$H206,$G206)&gt;=DATE(ML_ANO,8,1)),1,""),"")</f>
        <v/>
      </c>
      <c r="W206" s="68" t="str">
        <f>IF(ISNUMBER($G206),IF(AND($G206&lt;DATE(ML_ANO,10,1),IF(ISNUMBER($H206),$H206,$G206)&gt;=DATE(ML_ANO,9,1)),1,""),"")</f>
        <v/>
      </c>
      <c r="X206" s="68" t="str">
        <f>IF(ISNUMBER($G206),IF(AND($G206&lt;DATE(ML_ANO,11,1),IF(ISNUMBER($H206),$H206,$G206)&gt;=DATE(ML_ANO,10,1)),1,""),"")</f>
        <v/>
      </c>
      <c r="Y206" s="68" t="str">
        <f>IF(ISNUMBER($G206),IF(AND($G206&lt;DATE(ML_ANO,12,1),IF(ISNUMBER($H206),$H206,$G206)&gt;=DATE(ML_ANO,11,1)),1,""),"")</f>
        <v/>
      </c>
      <c r="Z206" s="68" t="str">
        <f>IF(ISNUMBER($G206),IF(AND($G206&lt;DATE(ML_ANO,13,1),IF(ISNUMBER($H206),$H206,$G206)&gt;=DATE(ML_ANO,12,1)),1,""),"")</f>
        <v/>
      </c>
    </row>
    <row r="207">
      <c r="A207" s="42" t="inlineStr">
        <is>
          <t>A-203</t>
        </is>
      </c>
      <c r="B207" s="43" t="str">
        <f>IF($E207="","",IF(COUNTIF('Plan Cultivos'!$D$5:$D$204,"?*")=1,INDEX('Plan Cultivos'!$A$5:$A$204,MATCH("?*",'Plan Cultivos'!$D$5:$D$204,0)),""))</f>
        <v/>
      </c>
      <c r="C207" s="41" t="str">
        <f>IF($E207="","",ML_N)</f>
        <v/>
      </c>
      <c r="D207" s="43" t="str">
        <f>IF($B207="","",IFERROR(VLOOKUP($B207,'Plan Cultivos'!$A$5:$D$204,4,FALSE)&amp;"",""))</f>
        <v/>
      </c>
      <c r="E207" s="45" t="n"/>
      <c r="F207" s="43" t="n"/>
      <c r="G207" s="52" t="n"/>
      <c r="H207" s="52" t="n"/>
      <c r="I207" s="53" t="str">
        <f>IF(AND(ISNUMBER($G207),ISNUMBER($H207)),$H207-$G207+1,"")</f>
        <v/>
      </c>
      <c r="J207" s="43" t="str">
        <f>IF($E207="","",ML_RESP)</f>
        <v/>
      </c>
      <c r="K207" s="45" t="str">
        <f>IF($E207="","",IFERROR(VLOOKUP($B207,'Plan Cultivos'!$A$5:$T$204,20,FALSE)&amp;"",ML_FICHA&amp;""))</f>
        <v/>
      </c>
      <c r="L207" s="45" t="n"/>
      <c r="M207" s="43" t="n"/>
      <c r="N207" s="56" t="n"/>
      <c r="O207" s="67" t="str">
        <f>IF(ISNUMBER($G207),IF(AND($G207&lt;DATE(ML_ANO,2,1),IF(ISNUMBER($H207),$H207,$G207)&gt;=DATE(ML_ANO,1,1)),1,""),"")</f>
        <v/>
      </c>
      <c r="P207" s="67" t="str">
        <f>IF(ISNUMBER($G207),IF(AND($G207&lt;DATE(ML_ANO,3,1),IF(ISNUMBER($H207),$H207,$G207)&gt;=DATE(ML_ANO,2,1)),1,""),"")</f>
        <v/>
      </c>
      <c r="Q207" s="67" t="str">
        <f>IF(ISNUMBER($G207),IF(AND($G207&lt;DATE(ML_ANO,4,1),IF(ISNUMBER($H207),$H207,$G207)&gt;=DATE(ML_ANO,3,1)),1,""),"")</f>
        <v/>
      </c>
      <c r="R207" s="67" t="str">
        <f>IF(ISNUMBER($G207),IF(AND($G207&lt;DATE(ML_ANO,5,1),IF(ISNUMBER($H207),$H207,$G207)&gt;=DATE(ML_ANO,4,1)),1,""),"")</f>
        <v/>
      </c>
      <c r="S207" s="67" t="str">
        <f>IF(ISNUMBER($G207),IF(AND($G207&lt;DATE(ML_ANO,6,1),IF(ISNUMBER($H207),$H207,$G207)&gt;=DATE(ML_ANO,5,1)),1,""),"")</f>
        <v/>
      </c>
      <c r="T207" s="67" t="str">
        <f>IF(ISNUMBER($G207),IF(AND($G207&lt;DATE(ML_ANO,7,1),IF(ISNUMBER($H207),$H207,$G207)&gt;=DATE(ML_ANO,6,1)),1,""),"")</f>
        <v/>
      </c>
      <c r="U207" s="67" t="str">
        <f>IF(ISNUMBER($G207),IF(AND($G207&lt;DATE(ML_ANO,8,1),IF(ISNUMBER($H207),$H207,$G207)&gt;=DATE(ML_ANO,7,1)),1,""),"")</f>
        <v/>
      </c>
      <c r="V207" s="67" t="str">
        <f>IF(ISNUMBER($G207),IF(AND($G207&lt;DATE(ML_ANO,9,1),IF(ISNUMBER($H207),$H207,$G207)&gt;=DATE(ML_ANO,8,1)),1,""),"")</f>
        <v/>
      </c>
      <c r="W207" s="67" t="str">
        <f>IF(ISNUMBER($G207),IF(AND($G207&lt;DATE(ML_ANO,10,1),IF(ISNUMBER($H207),$H207,$G207)&gt;=DATE(ML_ANO,9,1)),1,""),"")</f>
        <v/>
      </c>
      <c r="X207" s="67" t="str">
        <f>IF(ISNUMBER($G207),IF(AND($G207&lt;DATE(ML_ANO,11,1),IF(ISNUMBER($H207),$H207,$G207)&gt;=DATE(ML_ANO,10,1)),1,""),"")</f>
        <v/>
      </c>
      <c r="Y207" s="67" t="str">
        <f>IF(ISNUMBER($G207),IF(AND($G207&lt;DATE(ML_ANO,12,1),IF(ISNUMBER($H207),$H207,$G207)&gt;=DATE(ML_ANO,11,1)),1,""),"")</f>
        <v/>
      </c>
      <c r="Z207" s="67" t="str">
        <f>IF(ISNUMBER($G207),IF(AND($G207&lt;DATE(ML_ANO,13,1),IF(ISNUMBER($H207),$H207,$G207)&gt;=DATE(ML_ANO,12,1)),1,""),"")</f>
        <v/>
      </c>
    </row>
    <row r="208">
      <c r="A208" s="57" t="inlineStr">
        <is>
          <t>A-204</t>
        </is>
      </c>
      <c r="B208" s="48" t="str">
        <f>IF($E208="","",IF(COUNTIF('Plan Cultivos'!$D$5:$D$204,"?*")=1,INDEX('Plan Cultivos'!$A$5:$A$204,MATCH("?*",'Plan Cultivos'!$D$5:$D$204,0)),""))</f>
        <v/>
      </c>
      <c r="C208" s="58" t="str">
        <f>IF($E208="","",ML_N)</f>
        <v/>
      </c>
      <c r="D208" s="48" t="str">
        <f>IF($B208="","",IFERROR(VLOOKUP($B208,'Plan Cultivos'!$A$5:$D$204,4,FALSE)&amp;"",""))</f>
        <v/>
      </c>
      <c r="E208" s="47" t="n"/>
      <c r="F208" s="48" t="n"/>
      <c r="G208" s="59" t="n"/>
      <c r="H208" s="59" t="n"/>
      <c r="I208" s="60" t="str">
        <f>IF(AND(ISNUMBER($G208),ISNUMBER($H208)),$H208-$G208+1,"")</f>
        <v/>
      </c>
      <c r="J208" s="48" t="str">
        <f>IF($E208="","",ML_RESP)</f>
        <v/>
      </c>
      <c r="K208" s="47" t="str">
        <f>IF($E208="","",IFERROR(VLOOKUP($B208,'Plan Cultivos'!$A$5:$T$204,20,FALSE)&amp;"",ML_FICHA&amp;""))</f>
        <v/>
      </c>
      <c r="L208" s="47" t="n"/>
      <c r="M208" s="48" t="n"/>
      <c r="N208" s="63" t="n"/>
      <c r="O208" s="68" t="str">
        <f>IF(ISNUMBER($G208),IF(AND($G208&lt;DATE(ML_ANO,2,1),IF(ISNUMBER($H208),$H208,$G208)&gt;=DATE(ML_ANO,1,1)),1,""),"")</f>
        <v/>
      </c>
      <c r="P208" s="68" t="str">
        <f>IF(ISNUMBER($G208),IF(AND($G208&lt;DATE(ML_ANO,3,1),IF(ISNUMBER($H208),$H208,$G208)&gt;=DATE(ML_ANO,2,1)),1,""),"")</f>
        <v/>
      </c>
      <c r="Q208" s="68" t="str">
        <f>IF(ISNUMBER($G208),IF(AND($G208&lt;DATE(ML_ANO,4,1),IF(ISNUMBER($H208),$H208,$G208)&gt;=DATE(ML_ANO,3,1)),1,""),"")</f>
        <v/>
      </c>
      <c r="R208" s="68" t="str">
        <f>IF(ISNUMBER($G208),IF(AND($G208&lt;DATE(ML_ANO,5,1),IF(ISNUMBER($H208),$H208,$G208)&gt;=DATE(ML_ANO,4,1)),1,""),"")</f>
        <v/>
      </c>
      <c r="S208" s="68" t="str">
        <f>IF(ISNUMBER($G208),IF(AND($G208&lt;DATE(ML_ANO,6,1),IF(ISNUMBER($H208),$H208,$G208)&gt;=DATE(ML_ANO,5,1)),1,""),"")</f>
        <v/>
      </c>
      <c r="T208" s="68" t="str">
        <f>IF(ISNUMBER($G208),IF(AND($G208&lt;DATE(ML_ANO,7,1),IF(ISNUMBER($H208),$H208,$G208)&gt;=DATE(ML_ANO,6,1)),1,""),"")</f>
        <v/>
      </c>
      <c r="U208" s="68" t="str">
        <f>IF(ISNUMBER($G208),IF(AND($G208&lt;DATE(ML_ANO,8,1),IF(ISNUMBER($H208),$H208,$G208)&gt;=DATE(ML_ANO,7,1)),1,""),"")</f>
        <v/>
      </c>
      <c r="V208" s="68" t="str">
        <f>IF(ISNUMBER($G208),IF(AND($G208&lt;DATE(ML_ANO,9,1),IF(ISNUMBER($H208),$H208,$G208)&gt;=DATE(ML_ANO,8,1)),1,""),"")</f>
        <v/>
      </c>
      <c r="W208" s="68" t="str">
        <f>IF(ISNUMBER($G208),IF(AND($G208&lt;DATE(ML_ANO,10,1),IF(ISNUMBER($H208),$H208,$G208)&gt;=DATE(ML_ANO,9,1)),1,""),"")</f>
        <v/>
      </c>
      <c r="X208" s="68" t="str">
        <f>IF(ISNUMBER($G208),IF(AND($G208&lt;DATE(ML_ANO,11,1),IF(ISNUMBER($H208),$H208,$G208)&gt;=DATE(ML_ANO,10,1)),1,""),"")</f>
        <v/>
      </c>
      <c r="Y208" s="68" t="str">
        <f>IF(ISNUMBER($G208),IF(AND($G208&lt;DATE(ML_ANO,12,1),IF(ISNUMBER($H208),$H208,$G208)&gt;=DATE(ML_ANO,11,1)),1,""),"")</f>
        <v/>
      </c>
      <c r="Z208" s="68" t="str">
        <f>IF(ISNUMBER($G208),IF(AND($G208&lt;DATE(ML_ANO,13,1),IF(ISNUMBER($H208),$H208,$G208)&gt;=DATE(ML_ANO,12,1)),1,""),"")</f>
        <v/>
      </c>
    </row>
    <row r="209">
      <c r="A209" s="42" t="inlineStr">
        <is>
          <t>A-205</t>
        </is>
      </c>
      <c r="B209" s="43" t="str">
        <f>IF($E209="","",IF(COUNTIF('Plan Cultivos'!$D$5:$D$204,"?*")=1,INDEX('Plan Cultivos'!$A$5:$A$204,MATCH("?*",'Plan Cultivos'!$D$5:$D$204,0)),""))</f>
        <v/>
      </c>
      <c r="C209" s="41" t="str">
        <f>IF($E209="","",ML_N)</f>
        <v/>
      </c>
      <c r="D209" s="43" t="str">
        <f>IF($B209="","",IFERROR(VLOOKUP($B209,'Plan Cultivos'!$A$5:$D$204,4,FALSE)&amp;"",""))</f>
        <v/>
      </c>
      <c r="E209" s="45" t="n"/>
      <c r="F209" s="43" t="n"/>
      <c r="G209" s="52" t="n"/>
      <c r="H209" s="52" t="n"/>
      <c r="I209" s="53" t="str">
        <f>IF(AND(ISNUMBER($G209),ISNUMBER($H209)),$H209-$G209+1,"")</f>
        <v/>
      </c>
      <c r="J209" s="43" t="str">
        <f>IF($E209="","",ML_RESP)</f>
        <v/>
      </c>
      <c r="K209" s="45" t="str">
        <f>IF($E209="","",IFERROR(VLOOKUP($B209,'Plan Cultivos'!$A$5:$T$204,20,FALSE)&amp;"",ML_FICHA&amp;""))</f>
        <v/>
      </c>
      <c r="L209" s="45" t="n"/>
      <c r="M209" s="43" t="n"/>
      <c r="N209" s="56" t="n"/>
      <c r="O209" s="67" t="str">
        <f>IF(ISNUMBER($G209),IF(AND($G209&lt;DATE(ML_ANO,2,1),IF(ISNUMBER($H209),$H209,$G209)&gt;=DATE(ML_ANO,1,1)),1,""),"")</f>
        <v/>
      </c>
      <c r="P209" s="67" t="str">
        <f>IF(ISNUMBER($G209),IF(AND($G209&lt;DATE(ML_ANO,3,1),IF(ISNUMBER($H209),$H209,$G209)&gt;=DATE(ML_ANO,2,1)),1,""),"")</f>
        <v/>
      </c>
      <c r="Q209" s="67" t="str">
        <f>IF(ISNUMBER($G209),IF(AND($G209&lt;DATE(ML_ANO,4,1),IF(ISNUMBER($H209),$H209,$G209)&gt;=DATE(ML_ANO,3,1)),1,""),"")</f>
        <v/>
      </c>
      <c r="R209" s="67" t="str">
        <f>IF(ISNUMBER($G209),IF(AND($G209&lt;DATE(ML_ANO,5,1),IF(ISNUMBER($H209),$H209,$G209)&gt;=DATE(ML_ANO,4,1)),1,""),"")</f>
        <v/>
      </c>
      <c r="S209" s="67" t="str">
        <f>IF(ISNUMBER($G209),IF(AND($G209&lt;DATE(ML_ANO,6,1),IF(ISNUMBER($H209),$H209,$G209)&gt;=DATE(ML_ANO,5,1)),1,""),"")</f>
        <v/>
      </c>
      <c r="T209" s="67" t="str">
        <f>IF(ISNUMBER($G209),IF(AND($G209&lt;DATE(ML_ANO,7,1),IF(ISNUMBER($H209),$H209,$G209)&gt;=DATE(ML_ANO,6,1)),1,""),"")</f>
        <v/>
      </c>
      <c r="U209" s="67" t="str">
        <f>IF(ISNUMBER($G209),IF(AND($G209&lt;DATE(ML_ANO,8,1),IF(ISNUMBER($H209),$H209,$G209)&gt;=DATE(ML_ANO,7,1)),1,""),"")</f>
        <v/>
      </c>
      <c r="V209" s="67" t="str">
        <f>IF(ISNUMBER($G209),IF(AND($G209&lt;DATE(ML_ANO,9,1),IF(ISNUMBER($H209),$H209,$G209)&gt;=DATE(ML_ANO,8,1)),1,""),"")</f>
        <v/>
      </c>
      <c r="W209" s="67" t="str">
        <f>IF(ISNUMBER($G209),IF(AND($G209&lt;DATE(ML_ANO,10,1),IF(ISNUMBER($H209),$H209,$G209)&gt;=DATE(ML_ANO,9,1)),1,""),"")</f>
        <v/>
      </c>
      <c r="X209" s="67" t="str">
        <f>IF(ISNUMBER($G209),IF(AND($G209&lt;DATE(ML_ANO,11,1),IF(ISNUMBER($H209),$H209,$G209)&gt;=DATE(ML_ANO,10,1)),1,""),"")</f>
        <v/>
      </c>
      <c r="Y209" s="67" t="str">
        <f>IF(ISNUMBER($G209),IF(AND($G209&lt;DATE(ML_ANO,12,1),IF(ISNUMBER($H209),$H209,$G209)&gt;=DATE(ML_ANO,11,1)),1,""),"")</f>
        <v/>
      </c>
      <c r="Z209" s="67" t="str">
        <f>IF(ISNUMBER($G209),IF(AND($G209&lt;DATE(ML_ANO,13,1),IF(ISNUMBER($H209),$H209,$G209)&gt;=DATE(ML_ANO,12,1)),1,""),"")</f>
        <v/>
      </c>
    </row>
    <row r="210">
      <c r="A210" s="57" t="inlineStr">
        <is>
          <t>A-206</t>
        </is>
      </c>
      <c r="B210" s="48" t="str">
        <f>IF($E210="","",IF(COUNTIF('Plan Cultivos'!$D$5:$D$204,"?*")=1,INDEX('Plan Cultivos'!$A$5:$A$204,MATCH("?*",'Plan Cultivos'!$D$5:$D$204,0)),""))</f>
        <v/>
      </c>
      <c r="C210" s="58" t="str">
        <f>IF($E210="","",ML_N)</f>
        <v/>
      </c>
      <c r="D210" s="48" t="str">
        <f>IF($B210="","",IFERROR(VLOOKUP($B210,'Plan Cultivos'!$A$5:$D$204,4,FALSE)&amp;"",""))</f>
        <v/>
      </c>
      <c r="E210" s="47" t="n"/>
      <c r="F210" s="48" t="n"/>
      <c r="G210" s="59" t="n"/>
      <c r="H210" s="59" t="n"/>
      <c r="I210" s="60" t="str">
        <f>IF(AND(ISNUMBER($G210),ISNUMBER($H210)),$H210-$G210+1,"")</f>
        <v/>
      </c>
      <c r="J210" s="48" t="str">
        <f>IF($E210="","",ML_RESP)</f>
        <v/>
      </c>
      <c r="K210" s="47" t="str">
        <f>IF($E210="","",IFERROR(VLOOKUP($B210,'Plan Cultivos'!$A$5:$T$204,20,FALSE)&amp;"",ML_FICHA&amp;""))</f>
        <v/>
      </c>
      <c r="L210" s="47" t="n"/>
      <c r="M210" s="48" t="n"/>
      <c r="N210" s="63" t="n"/>
      <c r="O210" s="68" t="str">
        <f>IF(ISNUMBER($G210),IF(AND($G210&lt;DATE(ML_ANO,2,1),IF(ISNUMBER($H210),$H210,$G210)&gt;=DATE(ML_ANO,1,1)),1,""),"")</f>
        <v/>
      </c>
      <c r="P210" s="68" t="str">
        <f>IF(ISNUMBER($G210),IF(AND($G210&lt;DATE(ML_ANO,3,1),IF(ISNUMBER($H210),$H210,$G210)&gt;=DATE(ML_ANO,2,1)),1,""),"")</f>
        <v/>
      </c>
      <c r="Q210" s="68" t="str">
        <f>IF(ISNUMBER($G210),IF(AND($G210&lt;DATE(ML_ANO,4,1),IF(ISNUMBER($H210),$H210,$G210)&gt;=DATE(ML_ANO,3,1)),1,""),"")</f>
        <v/>
      </c>
      <c r="R210" s="68" t="str">
        <f>IF(ISNUMBER($G210),IF(AND($G210&lt;DATE(ML_ANO,5,1),IF(ISNUMBER($H210),$H210,$G210)&gt;=DATE(ML_ANO,4,1)),1,""),"")</f>
        <v/>
      </c>
      <c r="S210" s="68" t="str">
        <f>IF(ISNUMBER($G210),IF(AND($G210&lt;DATE(ML_ANO,6,1),IF(ISNUMBER($H210),$H210,$G210)&gt;=DATE(ML_ANO,5,1)),1,""),"")</f>
        <v/>
      </c>
      <c r="T210" s="68" t="str">
        <f>IF(ISNUMBER($G210),IF(AND($G210&lt;DATE(ML_ANO,7,1),IF(ISNUMBER($H210),$H210,$G210)&gt;=DATE(ML_ANO,6,1)),1,""),"")</f>
        <v/>
      </c>
      <c r="U210" s="68" t="str">
        <f>IF(ISNUMBER($G210),IF(AND($G210&lt;DATE(ML_ANO,8,1),IF(ISNUMBER($H210),$H210,$G210)&gt;=DATE(ML_ANO,7,1)),1,""),"")</f>
        <v/>
      </c>
      <c r="V210" s="68" t="str">
        <f>IF(ISNUMBER($G210),IF(AND($G210&lt;DATE(ML_ANO,9,1),IF(ISNUMBER($H210),$H210,$G210)&gt;=DATE(ML_ANO,8,1)),1,""),"")</f>
        <v/>
      </c>
      <c r="W210" s="68" t="str">
        <f>IF(ISNUMBER($G210),IF(AND($G210&lt;DATE(ML_ANO,10,1),IF(ISNUMBER($H210),$H210,$G210)&gt;=DATE(ML_ANO,9,1)),1,""),"")</f>
        <v/>
      </c>
      <c r="X210" s="68" t="str">
        <f>IF(ISNUMBER($G210),IF(AND($G210&lt;DATE(ML_ANO,11,1),IF(ISNUMBER($H210),$H210,$G210)&gt;=DATE(ML_ANO,10,1)),1,""),"")</f>
        <v/>
      </c>
      <c r="Y210" s="68" t="str">
        <f>IF(ISNUMBER($G210),IF(AND($G210&lt;DATE(ML_ANO,12,1),IF(ISNUMBER($H210),$H210,$G210)&gt;=DATE(ML_ANO,11,1)),1,""),"")</f>
        <v/>
      </c>
      <c r="Z210" s="68" t="str">
        <f>IF(ISNUMBER($G210),IF(AND($G210&lt;DATE(ML_ANO,13,1),IF(ISNUMBER($H210),$H210,$G210)&gt;=DATE(ML_ANO,12,1)),1,""),"")</f>
        <v/>
      </c>
    </row>
    <row r="211">
      <c r="A211" s="42" t="inlineStr">
        <is>
          <t>A-207</t>
        </is>
      </c>
      <c r="B211" s="43" t="str">
        <f>IF($E211="","",IF(COUNTIF('Plan Cultivos'!$D$5:$D$204,"?*")=1,INDEX('Plan Cultivos'!$A$5:$A$204,MATCH("?*",'Plan Cultivos'!$D$5:$D$204,0)),""))</f>
        <v/>
      </c>
      <c r="C211" s="41" t="str">
        <f>IF($E211="","",ML_N)</f>
        <v/>
      </c>
      <c r="D211" s="43" t="str">
        <f>IF($B211="","",IFERROR(VLOOKUP($B211,'Plan Cultivos'!$A$5:$D$204,4,FALSE)&amp;"",""))</f>
        <v/>
      </c>
      <c r="E211" s="45" t="n"/>
      <c r="F211" s="43" t="n"/>
      <c r="G211" s="52" t="n"/>
      <c r="H211" s="52" t="n"/>
      <c r="I211" s="53" t="str">
        <f>IF(AND(ISNUMBER($G211),ISNUMBER($H211)),$H211-$G211+1,"")</f>
        <v/>
      </c>
      <c r="J211" s="43" t="str">
        <f>IF($E211="","",ML_RESP)</f>
        <v/>
      </c>
      <c r="K211" s="45" t="str">
        <f>IF($E211="","",IFERROR(VLOOKUP($B211,'Plan Cultivos'!$A$5:$T$204,20,FALSE)&amp;"",ML_FICHA&amp;""))</f>
        <v/>
      </c>
      <c r="L211" s="45" t="n"/>
      <c r="M211" s="43" t="n"/>
      <c r="N211" s="56" t="n"/>
      <c r="O211" s="67" t="str">
        <f>IF(ISNUMBER($G211),IF(AND($G211&lt;DATE(ML_ANO,2,1),IF(ISNUMBER($H211),$H211,$G211)&gt;=DATE(ML_ANO,1,1)),1,""),"")</f>
        <v/>
      </c>
      <c r="P211" s="67" t="str">
        <f>IF(ISNUMBER($G211),IF(AND($G211&lt;DATE(ML_ANO,3,1),IF(ISNUMBER($H211),$H211,$G211)&gt;=DATE(ML_ANO,2,1)),1,""),"")</f>
        <v/>
      </c>
      <c r="Q211" s="67" t="str">
        <f>IF(ISNUMBER($G211),IF(AND($G211&lt;DATE(ML_ANO,4,1),IF(ISNUMBER($H211),$H211,$G211)&gt;=DATE(ML_ANO,3,1)),1,""),"")</f>
        <v/>
      </c>
      <c r="R211" s="67" t="str">
        <f>IF(ISNUMBER($G211),IF(AND($G211&lt;DATE(ML_ANO,5,1),IF(ISNUMBER($H211),$H211,$G211)&gt;=DATE(ML_ANO,4,1)),1,""),"")</f>
        <v/>
      </c>
      <c r="S211" s="67" t="str">
        <f>IF(ISNUMBER($G211),IF(AND($G211&lt;DATE(ML_ANO,6,1),IF(ISNUMBER($H211),$H211,$G211)&gt;=DATE(ML_ANO,5,1)),1,""),"")</f>
        <v/>
      </c>
      <c r="T211" s="67" t="str">
        <f>IF(ISNUMBER($G211),IF(AND($G211&lt;DATE(ML_ANO,7,1),IF(ISNUMBER($H211),$H211,$G211)&gt;=DATE(ML_ANO,6,1)),1,""),"")</f>
        <v/>
      </c>
      <c r="U211" s="67" t="str">
        <f>IF(ISNUMBER($G211),IF(AND($G211&lt;DATE(ML_ANO,8,1),IF(ISNUMBER($H211),$H211,$G211)&gt;=DATE(ML_ANO,7,1)),1,""),"")</f>
        <v/>
      </c>
      <c r="V211" s="67" t="str">
        <f>IF(ISNUMBER($G211),IF(AND($G211&lt;DATE(ML_ANO,9,1),IF(ISNUMBER($H211),$H211,$G211)&gt;=DATE(ML_ANO,8,1)),1,""),"")</f>
        <v/>
      </c>
      <c r="W211" s="67" t="str">
        <f>IF(ISNUMBER($G211),IF(AND($G211&lt;DATE(ML_ANO,10,1),IF(ISNUMBER($H211),$H211,$G211)&gt;=DATE(ML_ANO,9,1)),1,""),"")</f>
        <v/>
      </c>
      <c r="X211" s="67" t="str">
        <f>IF(ISNUMBER($G211),IF(AND($G211&lt;DATE(ML_ANO,11,1),IF(ISNUMBER($H211),$H211,$G211)&gt;=DATE(ML_ANO,10,1)),1,""),"")</f>
        <v/>
      </c>
      <c r="Y211" s="67" t="str">
        <f>IF(ISNUMBER($G211),IF(AND($G211&lt;DATE(ML_ANO,12,1),IF(ISNUMBER($H211),$H211,$G211)&gt;=DATE(ML_ANO,11,1)),1,""),"")</f>
        <v/>
      </c>
      <c r="Z211" s="67" t="str">
        <f>IF(ISNUMBER($G211),IF(AND($G211&lt;DATE(ML_ANO,13,1),IF(ISNUMBER($H211),$H211,$G211)&gt;=DATE(ML_ANO,12,1)),1,""),"")</f>
        <v/>
      </c>
    </row>
    <row r="212">
      <c r="A212" s="57" t="inlineStr">
        <is>
          <t>A-208</t>
        </is>
      </c>
      <c r="B212" s="48" t="str">
        <f>IF($E212="","",IF(COUNTIF('Plan Cultivos'!$D$5:$D$204,"?*")=1,INDEX('Plan Cultivos'!$A$5:$A$204,MATCH("?*",'Plan Cultivos'!$D$5:$D$204,0)),""))</f>
        <v/>
      </c>
      <c r="C212" s="58" t="str">
        <f>IF($E212="","",ML_N)</f>
        <v/>
      </c>
      <c r="D212" s="48" t="str">
        <f>IF($B212="","",IFERROR(VLOOKUP($B212,'Plan Cultivos'!$A$5:$D$204,4,FALSE)&amp;"",""))</f>
        <v/>
      </c>
      <c r="E212" s="47" t="n"/>
      <c r="F212" s="48" t="n"/>
      <c r="G212" s="59" t="n"/>
      <c r="H212" s="59" t="n"/>
      <c r="I212" s="60" t="str">
        <f>IF(AND(ISNUMBER($G212),ISNUMBER($H212)),$H212-$G212+1,"")</f>
        <v/>
      </c>
      <c r="J212" s="48" t="str">
        <f>IF($E212="","",ML_RESP)</f>
        <v/>
      </c>
      <c r="K212" s="47" t="str">
        <f>IF($E212="","",IFERROR(VLOOKUP($B212,'Plan Cultivos'!$A$5:$T$204,20,FALSE)&amp;"",ML_FICHA&amp;""))</f>
        <v/>
      </c>
      <c r="L212" s="47" t="n"/>
      <c r="M212" s="48" t="n"/>
      <c r="N212" s="63" t="n"/>
      <c r="O212" s="68" t="str">
        <f>IF(ISNUMBER($G212),IF(AND($G212&lt;DATE(ML_ANO,2,1),IF(ISNUMBER($H212),$H212,$G212)&gt;=DATE(ML_ANO,1,1)),1,""),"")</f>
        <v/>
      </c>
      <c r="P212" s="68" t="str">
        <f>IF(ISNUMBER($G212),IF(AND($G212&lt;DATE(ML_ANO,3,1),IF(ISNUMBER($H212),$H212,$G212)&gt;=DATE(ML_ANO,2,1)),1,""),"")</f>
        <v/>
      </c>
      <c r="Q212" s="68" t="str">
        <f>IF(ISNUMBER($G212),IF(AND($G212&lt;DATE(ML_ANO,4,1),IF(ISNUMBER($H212),$H212,$G212)&gt;=DATE(ML_ANO,3,1)),1,""),"")</f>
        <v/>
      </c>
      <c r="R212" s="68" t="str">
        <f>IF(ISNUMBER($G212),IF(AND($G212&lt;DATE(ML_ANO,5,1),IF(ISNUMBER($H212),$H212,$G212)&gt;=DATE(ML_ANO,4,1)),1,""),"")</f>
        <v/>
      </c>
      <c r="S212" s="68" t="str">
        <f>IF(ISNUMBER($G212),IF(AND($G212&lt;DATE(ML_ANO,6,1),IF(ISNUMBER($H212),$H212,$G212)&gt;=DATE(ML_ANO,5,1)),1,""),"")</f>
        <v/>
      </c>
      <c r="T212" s="68" t="str">
        <f>IF(ISNUMBER($G212),IF(AND($G212&lt;DATE(ML_ANO,7,1),IF(ISNUMBER($H212),$H212,$G212)&gt;=DATE(ML_ANO,6,1)),1,""),"")</f>
        <v/>
      </c>
      <c r="U212" s="68" t="str">
        <f>IF(ISNUMBER($G212),IF(AND($G212&lt;DATE(ML_ANO,8,1),IF(ISNUMBER($H212),$H212,$G212)&gt;=DATE(ML_ANO,7,1)),1,""),"")</f>
        <v/>
      </c>
      <c r="V212" s="68" t="str">
        <f>IF(ISNUMBER($G212),IF(AND($G212&lt;DATE(ML_ANO,9,1),IF(ISNUMBER($H212),$H212,$G212)&gt;=DATE(ML_ANO,8,1)),1,""),"")</f>
        <v/>
      </c>
      <c r="W212" s="68" t="str">
        <f>IF(ISNUMBER($G212),IF(AND($G212&lt;DATE(ML_ANO,10,1),IF(ISNUMBER($H212),$H212,$G212)&gt;=DATE(ML_ANO,9,1)),1,""),"")</f>
        <v/>
      </c>
      <c r="X212" s="68" t="str">
        <f>IF(ISNUMBER($G212),IF(AND($G212&lt;DATE(ML_ANO,11,1),IF(ISNUMBER($H212),$H212,$G212)&gt;=DATE(ML_ANO,10,1)),1,""),"")</f>
        <v/>
      </c>
      <c r="Y212" s="68" t="str">
        <f>IF(ISNUMBER($G212),IF(AND($G212&lt;DATE(ML_ANO,12,1),IF(ISNUMBER($H212),$H212,$G212)&gt;=DATE(ML_ANO,11,1)),1,""),"")</f>
        <v/>
      </c>
      <c r="Z212" s="68" t="str">
        <f>IF(ISNUMBER($G212),IF(AND($G212&lt;DATE(ML_ANO,13,1),IF(ISNUMBER($H212),$H212,$G212)&gt;=DATE(ML_ANO,12,1)),1,""),"")</f>
        <v/>
      </c>
    </row>
    <row r="213">
      <c r="A213" s="42" t="inlineStr">
        <is>
          <t>A-209</t>
        </is>
      </c>
      <c r="B213" s="43" t="str">
        <f>IF($E213="","",IF(COUNTIF('Plan Cultivos'!$D$5:$D$204,"?*")=1,INDEX('Plan Cultivos'!$A$5:$A$204,MATCH("?*",'Plan Cultivos'!$D$5:$D$204,0)),""))</f>
        <v/>
      </c>
      <c r="C213" s="41" t="str">
        <f>IF($E213="","",ML_N)</f>
        <v/>
      </c>
      <c r="D213" s="43" t="str">
        <f>IF($B213="","",IFERROR(VLOOKUP($B213,'Plan Cultivos'!$A$5:$D$204,4,FALSE)&amp;"",""))</f>
        <v/>
      </c>
      <c r="E213" s="45" t="n"/>
      <c r="F213" s="43" t="n"/>
      <c r="G213" s="52" t="n"/>
      <c r="H213" s="52" t="n"/>
      <c r="I213" s="53" t="str">
        <f>IF(AND(ISNUMBER($G213),ISNUMBER($H213)),$H213-$G213+1,"")</f>
        <v/>
      </c>
      <c r="J213" s="43" t="str">
        <f>IF($E213="","",ML_RESP)</f>
        <v/>
      </c>
      <c r="K213" s="45" t="str">
        <f>IF($E213="","",IFERROR(VLOOKUP($B213,'Plan Cultivos'!$A$5:$T$204,20,FALSE)&amp;"",ML_FICHA&amp;""))</f>
        <v/>
      </c>
      <c r="L213" s="45" t="n"/>
      <c r="M213" s="43" t="n"/>
      <c r="N213" s="56" t="n"/>
      <c r="O213" s="67" t="str">
        <f>IF(ISNUMBER($G213),IF(AND($G213&lt;DATE(ML_ANO,2,1),IF(ISNUMBER($H213),$H213,$G213)&gt;=DATE(ML_ANO,1,1)),1,""),"")</f>
        <v/>
      </c>
      <c r="P213" s="67" t="str">
        <f>IF(ISNUMBER($G213),IF(AND($G213&lt;DATE(ML_ANO,3,1),IF(ISNUMBER($H213),$H213,$G213)&gt;=DATE(ML_ANO,2,1)),1,""),"")</f>
        <v/>
      </c>
      <c r="Q213" s="67" t="str">
        <f>IF(ISNUMBER($G213),IF(AND($G213&lt;DATE(ML_ANO,4,1),IF(ISNUMBER($H213),$H213,$G213)&gt;=DATE(ML_ANO,3,1)),1,""),"")</f>
        <v/>
      </c>
      <c r="R213" s="67" t="str">
        <f>IF(ISNUMBER($G213),IF(AND($G213&lt;DATE(ML_ANO,5,1),IF(ISNUMBER($H213),$H213,$G213)&gt;=DATE(ML_ANO,4,1)),1,""),"")</f>
        <v/>
      </c>
      <c r="S213" s="67" t="str">
        <f>IF(ISNUMBER($G213),IF(AND($G213&lt;DATE(ML_ANO,6,1),IF(ISNUMBER($H213),$H213,$G213)&gt;=DATE(ML_ANO,5,1)),1,""),"")</f>
        <v/>
      </c>
      <c r="T213" s="67" t="str">
        <f>IF(ISNUMBER($G213),IF(AND($G213&lt;DATE(ML_ANO,7,1),IF(ISNUMBER($H213),$H213,$G213)&gt;=DATE(ML_ANO,6,1)),1,""),"")</f>
        <v/>
      </c>
      <c r="U213" s="67" t="str">
        <f>IF(ISNUMBER($G213),IF(AND($G213&lt;DATE(ML_ANO,8,1),IF(ISNUMBER($H213),$H213,$G213)&gt;=DATE(ML_ANO,7,1)),1,""),"")</f>
        <v/>
      </c>
      <c r="V213" s="67" t="str">
        <f>IF(ISNUMBER($G213),IF(AND($G213&lt;DATE(ML_ANO,9,1),IF(ISNUMBER($H213),$H213,$G213)&gt;=DATE(ML_ANO,8,1)),1,""),"")</f>
        <v/>
      </c>
      <c r="W213" s="67" t="str">
        <f>IF(ISNUMBER($G213),IF(AND($G213&lt;DATE(ML_ANO,10,1),IF(ISNUMBER($H213),$H213,$G213)&gt;=DATE(ML_ANO,9,1)),1,""),"")</f>
        <v/>
      </c>
      <c r="X213" s="67" t="str">
        <f>IF(ISNUMBER($G213),IF(AND($G213&lt;DATE(ML_ANO,11,1),IF(ISNUMBER($H213),$H213,$G213)&gt;=DATE(ML_ANO,10,1)),1,""),"")</f>
        <v/>
      </c>
      <c r="Y213" s="67" t="str">
        <f>IF(ISNUMBER($G213),IF(AND($G213&lt;DATE(ML_ANO,12,1),IF(ISNUMBER($H213),$H213,$G213)&gt;=DATE(ML_ANO,11,1)),1,""),"")</f>
        <v/>
      </c>
      <c r="Z213" s="67" t="str">
        <f>IF(ISNUMBER($G213),IF(AND($G213&lt;DATE(ML_ANO,13,1),IF(ISNUMBER($H213),$H213,$G213)&gt;=DATE(ML_ANO,12,1)),1,""),"")</f>
        <v/>
      </c>
    </row>
    <row r="214">
      <c r="A214" s="57" t="inlineStr">
        <is>
          <t>A-210</t>
        </is>
      </c>
      <c r="B214" s="48" t="str">
        <f>IF($E214="","",IF(COUNTIF('Plan Cultivos'!$D$5:$D$204,"?*")=1,INDEX('Plan Cultivos'!$A$5:$A$204,MATCH("?*",'Plan Cultivos'!$D$5:$D$204,0)),""))</f>
        <v/>
      </c>
      <c r="C214" s="58" t="str">
        <f>IF($E214="","",ML_N)</f>
        <v/>
      </c>
      <c r="D214" s="48" t="str">
        <f>IF($B214="","",IFERROR(VLOOKUP($B214,'Plan Cultivos'!$A$5:$D$204,4,FALSE)&amp;"",""))</f>
        <v/>
      </c>
      <c r="E214" s="47" t="n"/>
      <c r="F214" s="48" t="n"/>
      <c r="G214" s="59" t="n"/>
      <c r="H214" s="59" t="n"/>
      <c r="I214" s="60" t="str">
        <f>IF(AND(ISNUMBER($G214),ISNUMBER($H214)),$H214-$G214+1,"")</f>
        <v/>
      </c>
      <c r="J214" s="48" t="str">
        <f>IF($E214="","",ML_RESP)</f>
        <v/>
      </c>
      <c r="K214" s="47" t="str">
        <f>IF($E214="","",IFERROR(VLOOKUP($B214,'Plan Cultivos'!$A$5:$T$204,20,FALSE)&amp;"",ML_FICHA&amp;""))</f>
        <v/>
      </c>
      <c r="L214" s="47" t="n"/>
      <c r="M214" s="48" t="n"/>
      <c r="N214" s="63" t="n"/>
      <c r="O214" s="68" t="str">
        <f>IF(ISNUMBER($G214),IF(AND($G214&lt;DATE(ML_ANO,2,1),IF(ISNUMBER($H214),$H214,$G214)&gt;=DATE(ML_ANO,1,1)),1,""),"")</f>
        <v/>
      </c>
      <c r="P214" s="68" t="str">
        <f>IF(ISNUMBER($G214),IF(AND($G214&lt;DATE(ML_ANO,3,1),IF(ISNUMBER($H214),$H214,$G214)&gt;=DATE(ML_ANO,2,1)),1,""),"")</f>
        <v/>
      </c>
      <c r="Q214" s="68" t="str">
        <f>IF(ISNUMBER($G214),IF(AND($G214&lt;DATE(ML_ANO,4,1),IF(ISNUMBER($H214),$H214,$G214)&gt;=DATE(ML_ANO,3,1)),1,""),"")</f>
        <v/>
      </c>
      <c r="R214" s="68" t="str">
        <f>IF(ISNUMBER($G214),IF(AND($G214&lt;DATE(ML_ANO,5,1),IF(ISNUMBER($H214),$H214,$G214)&gt;=DATE(ML_ANO,4,1)),1,""),"")</f>
        <v/>
      </c>
      <c r="S214" s="68" t="str">
        <f>IF(ISNUMBER($G214),IF(AND($G214&lt;DATE(ML_ANO,6,1),IF(ISNUMBER($H214),$H214,$G214)&gt;=DATE(ML_ANO,5,1)),1,""),"")</f>
        <v/>
      </c>
      <c r="T214" s="68" t="str">
        <f>IF(ISNUMBER($G214),IF(AND($G214&lt;DATE(ML_ANO,7,1),IF(ISNUMBER($H214),$H214,$G214)&gt;=DATE(ML_ANO,6,1)),1,""),"")</f>
        <v/>
      </c>
      <c r="U214" s="68" t="str">
        <f>IF(ISNUMBER($G214),IF(AND($G214&lt;DATE(ML_ANO,8,1),IF(ISNUMBER($H214),$H214,$G214)&gt;=DATE(ML_ANO,7,1)),1,""),"")</f>
        <v/>
      </c>
      <c r="V214" s="68" t="str">
        <f>IF(ISNUMBER($G214),IF(AND($G214&lt;DATE(ML_ANO,9,1),IF(ISNUMBER($H214),$H214,$G214)&gt;=DATE(ML_ANO,8,1)),1,""),"")</f>
        <v/>
      </c>
      <c r="W214" s="68" t="str">
        <f>IF(ISNUMBER($G214),IF(AND($G214&lt;DATE(ML_ANO,10,1),IF(ISNUMBER($H214),$H214,$G214)&gt;=DATE(ML_ANO,9,1)),1,""),"")</f>
        <v/>
      </c>
      <c r="X214" s="68" t="str">
        <f>IF(ISNUMBER($G214),IF(AND($G214&lt;DATE(ML_ANO,11,1),IF(ISNUMBER($H214),$H214,$G214)&gt;=DATE(ML_ANO,10,1)),1,""),"")</f>
        <v/>
      </c>
      <c r="Y214" s="68" t="str">
        <f>IF(ISNUMBER($G214),IF(AND($G214&lt;DATE(ML_ANO,12,1),IF(ISNUMBER($H214),$H214,$G214)&gt;=DATE(ML_ANO,11,1)),1,""),"")</f>
        <v/>
      </c>
      <c r="Z214" s="68" t="str">
        <f>IF(ISNUMBER($G214),IF(AND($G214&lt;DATE(ML_ANO,13,1),IF(ISNUMBER($H214),$H214,$G214)&gt;=DATE(ML_ANO,12,1)),1,""),"")</f>
        <v/>
      </c>
    </row>
    <row r="215">
      <c r="A215" s="42" t="inlineStr">
        <is>
          <t>A-211</t>
        </is>
      </c>
      <c r="B215" s="43" t="str">
        <f>IF($E215="","",IF(COUNTIF('Plan Cultivos'!$D$5:$D$204,"?*")=1,INDEX('Plan Cultivos'!$A$5:$A$204,MATCH("?*",'Plan Cultivos'!$D$5:$D$204,0)),""))</f>
        <v/>
      </c>
      <c r="C215" s="41" t="str">
        <f>IF($E215="","",ML_N)</f>
        <v/>
      </c>
      <c r="D215" s="43" t="str">
        <f>IF($B215="","",IFERROR(VLOOKUP($B215,'Plan Cultivos'!$A$5:$D$204,4,FALSE)&amp;"",""))</f>
        <v/>
      </c>
      <c r="E215" s="45" t="n"/>
      <c r="F215" s="43" t="n"/>
      <c r="G215" s="52" t="n"/>
      <c r="H215" s="52" t="n"/>
      <c r="I215" s="53" t="str">
        <f>IF(AND(ISNUMBER($G215),ISNUMBER($H215)),$H215-$G215+1,"")</f>
        <v/>
      </c>
      <c r="J215" s="43" t="str">
        <f>IF($E215="","",ML_RESP)</f>
        <v/>
      </c>
      <c r="K215" s="45" t="str">
        <f>IF($E215="","",IFERROR(VLOOKUP($B215,'Plan Cultivos'!$A$5:$T$204,20,FALSE)&amp;"",ML_FICHA&amp;""))</f>
        <v/>
      </c>
      <c r="L215" s="45" t="n"/>
      <c r="M215" s="43" t="n"/>
      <c r="N215" s="56" t="n"/>
      <c r="O215" s="67" t="str">
        <f>IF(ISNUMBER($G215),IF(AND($G215&lt;DATE(ML_ANO,2,1),IF(ISNUMBER($H215),$H215,$G215)&gt;=DATE(ML_ANO,1,1)),1,""),"")</f>
        <v/>
      </c>
      <c r="P215" s="67" t="str">
        <f>IF(ISNUMBER($G215),IF(AND($G215&lt;DATE(ML_ANO,3,1),IF(ISNUMBER($H215),$H215,$G215)&gt;=DATE(ML_ANO,2,1)),1,""),"")</f>
        <v/>
      </c>
      <c r="Q215" s="67" t="str">
        <f>IF(ISNUMBER($G215),IF(AND($G215&lt;DATE(ML_ANO,4,1),IF(ISNUMBER($H215),$H215,$G215)&gt;=DATE(ML_ANO,3,1)),1,""),"")</f>
        <v/>
      </c>
      <c r="R215" s="67" t="str">
        <f>IF(ISNUMBER($G215),IF(AND($G215&lt;DATE(ML_ANO,5,1),IF(ISNUMBER($H215),$H215,$G215)&gt;=DATE(ML_ANO,4,1)),1,""),"")</f>
        <v/>
      </c>
      <c r="S215" s="67" t="str">
        <f>IF(ISNUMBER($G215),IF(AND($G215&lt;DATE(ML_ANO,6,1),IF(ISNUMBER($H215),$H215,$G215)&gt;=DATE(ML_ANO,5,1)),1,""),"")</f>
        <v/>
      </c>
      <c r="T215" s="67" t="str">
        <f>IF(ISNUMBER($G215),IF(AND($G215&lt;DATE(ML_ANO,7,1),IF(ISNUMBER($H215),$H215,$G215)&gt;=DATE(ML_ANO,6,1)),1,""),"")</f>
        <v/>
      </c>
      <c r="U215" s="67" t="str">
        <f>IF(ISNUMBER($G215),IF(AND($G215&lt;DATE(ML_ANO,8,1),IF(ISNUMBER($H215),$H215,$G215)&gt;=DATE(ML_ANO,7,1)),1,""),"")</f>
        <v/>
      </c>
      <c r="V215" s="67" t="str">
        <f>IF(ISNUMBER($G215),IF(AND($G215&lt;DATE(ML_ANO,9,1),IF(ISNUMBER($H215),$H215,$G215)&gt;=DATE(ML_ANO,8,1)),1,""),"")</f>
        <v/>
      </c>
      <c r="W215" s="67" t="str">
        <f>IF(ISNUMBER($G215),IF(AND($G215&lt;DATE(ML_ANO,10,1),IF(ISNUMBER($H215),$H215,$G215)&gt;=DATE(ML_ANO,9,1)),1,""),"")</f>
        <v/>
      </c>
      <c r="X215" s="67" t="str">
        <f>IF(ISNUMBER($G215),IF(AND($G215&lt;DATE(ML_ANO,11,1),IF(ISNUMBER($H215),$H215,$G215)&gt;=DATE(ML_ANO,10,1)),1,""),"")</f>
        <v/>
      </c>
      <c r="Y215" s="67" t="str">
        <f>IF(ISNUMBER($G215),IF(AND($G215&lt;DATE(ML_ANO,12,1),IF(ISNUMBER($H215),$H215,$G215)&gt;=DATE(ML_ANO,11,1)),1,""),"")</f>
        <v/>
      </c>
      <c r="Z215" s="67" t="str">
        <f>IF(ISNUMBER($G215),IF(AND($G215&lt;DATE(ML_ANO,13,1),IF(ISNUMBER($H215),$H215,$G215)&gt;=DATE(ML_ANO,12,1)),1,""),"")</f>
        <v/>
      </c>
    </row>
    <row r="216">
      <c r="A216" s="57" t="inlineStr">
        <is>
          <t>A-212</t>
        </is>
      </c>
      <c r="B216" s="48" t="str">
        <f>IF($E216="","",IF(COUNTIF('Plan Cultivos'!$D$5:$D$204,"?*")=1,INDEX('Plan Cultivos'!$A$5:$A$204,MATCH("?*",'Plan Cultivos'!$D$5:$D$204,0)),""))</f>
        <v/>
      </c>
      <c r="C216" s="58" t="str">
        <f>IF($E216="","",ML_N)</f>
        <v/>
      </c>
      <c r="D216" s="48" t="str">
        <f>IF($B216="","",IFERROR(VLOOKUP($B216,'Plan Cultivos'!$A$5:$D$204,4,FALSE)&amp;"",""))</f>
        <v/>
      </c>
      <c r="E216" s="47" t="n"/>
      <c r="F216" s="48" t="n"/>
      <c r="G216" s="59" t="n"/>
      <c r="H216" s="59" t="n"/>
      <c r="I216" s="60" t="str">
        <f>IF(AND(ISNUMBER($G216),ISNUMBER($H216)),$H216-$G216+1,"")</f>
        <v/>
      </c>
      <c r="J216" s="48" t="str">
        <f>IF($E216="","",ML_RESP)</f>
        <v/>
      </c>
      <c r="K216" s="47" t="str">
        <f>IF($E216="","",IFERROR(VLOOKUP($B216,'Plan Cultivos'!$A$5:$T$204,20,FALSE)&amp;"",ML_FICHA&amp;""))</f>
        <v/>
      </c>
      <c r="L216" s="47" t="n"/>
      <c r="M216" s="48" t="n"/>
      <c r="N216" s="63" t="n"/>
      <c r="O216" s="68" t="str">
        <f>IF(ISNUMBER($G216),IF(AND($G216&lt;DATE(ML_ANO,2,1),IF(ISNUMBER($H216),$H216,$G216)&gt;=DATE(ML_ANO,1,1)),1,""),"")</f>
        <v/>
      </c>
      <c r="P216" s="68" t="str">
        <f>IF(ISNUMBER($G216),IF(AND($G216&lt;DATE(ML_ANO,3,1),IF(ISNUMBER($H216),$H216,$G216)&gt;=DATE(ML_ANO,2,1)),1,""),"")</f>
        <v/>
      </c>
      <c r="Q216" s="68" t="str">
        <f>IF(ISNUMBER($G216),IF(AND($G216&lt;DATE(ML_ANO,4,1),IF(ISNUMBER($H216),$H216,$G216)&gt;=DATE(ML_ANO,3,1)),1,""),"")</f>
        <v/>
      </c>
      <c r="R216" s="68" t="str">
        <f>IF(ISNUMBER($G216),IF(AND($G216&lt;DATE(ML_ANO,5,1),IF(ISNUMBER($H216),$H216,$G216)&gt;=DATE(ML_ANO,4,1)),1,""),"")</f>
        <v/>
      </c>
      <c r="S216" s="68" t="str">
        <f>IF(ISNUMBER($G216),IF(AND($G216&lt;DATE(ML_ANO,6,1),IF(ISNUMBER($H216),$H216,$G216)&gt;=DATE(ML_ANO,5,1)),1,""),"")</f>
        <v/>
      </c>
      <c r="T216" s="68" t="str">
        <f>IF(ISNUMBER($G216),IF(AND($G216&lt;DATE(ML_ANO,7,1),IF(ISNUMBER($H216),$H216,$G216)&gt;=DATE(ML_ANO,6,1)),1,""),"")</f>
        <v/>
      </c>
      <c r="U216" s="68" t="str">
        <f>IF(ISNUMBER($G216),IF(AND($G216&lt;DATE(ML_ANO,8,1),IF(ISNUMBER($H216),$H216,$G216)&gt;=DATE(ML_ANO,7,1)),1,""),"")</f>
        <v/>
      </c>
      <c r="V216" s="68" t="str">
        <f>IF(ISNUMBER($G216),IF(AND($G216&lt;DATE(ML_ANO,9,1),IF(ISNUMBER($H216),$H216,$G216)&gt;=DATE(ML_ANO,8,1)),1,""),"")</f>
        <v/>
      </c>
      <c r="W216" s="68" t="str">
        <f>IF(ISNUMBER($G216),IF(AND($G216&lt;DATE(ML_ANO,10,1),IF(ISNUMBER($H216),$H216,$G216)&gt;=DATE(ML_ANO,9,1)),1,""),"")</f>
        <v/>
      </c>
      <c r="X216" s="68" t="str">
        <f>IF(ISNUMBER($G216),IF(AND($G216&lt;DATE(ML_ANO,11,1),IF(ISNUMBER($H216),$H216,$G216)&gt;=DATE(ML_ANO,10,1)),1,""),"")</f>
        <v/>
      </c>
      <c r="Y216" s="68" t="str">
        <f>IF(ISNUMBER($G216),IF(AND($G216&lt;DATE(ML_ANO,12,1),IF(ISNUMBER($H216),$H216,$G216)&gt;=DATE(ML_ANO,11,1)),1,""),"")</f>
        <v/>
      </c>
      <c r="Z216" s="68" t="str">
        <f>IF(ISNUMBER($G216),IF(AND($G216&lt;DATE(ML_ANO,13,1),IF(ISNUMBER($H216),$H216,$G216)&gt;=DATE(ML_ANO,12,1)),1,""),"")</f>
        <v/>
      </c>
    </row>
    <row r="217">
      <c r="A217" s="42" t="inlineStr">
        <is>
          <t>A-213</t>
        </is>
      </c>
      <c r="B217" s="43" t="str">
        <f>IF($E217="","",IF(COUNTIF('Plan Cultivos'!$D$5:$D$204,"?*")=1,INDEX('Plan Cultivos'!$A$5:$A$204,MATCH("?*",'Plan Cultivos'!$D$5:$D$204,0)),""))</f>
        <v/>
      </c>
      <c r="C217" s="41" t="str">
        <f>IF($E217="","",ML_N)</f>
        <v/>
      </c>
      <c r="D217" s="43" t="str">
        <f>IF($B217="","",IFERROR(VLOOKUP($B217,'Plan Cultivos'!$A$5:$D$204,4,FALSE)&amp;"",""))</f>
        <v/>
      </c>
      <c r="E217" s="45" t="n"/>
      <c r="F217" s="43" t="n"/>
      <c r="G217" s="52" t="n"/>
      <c r="H217" s="52" t="n"/>
      <c r="I217" s="53" t="str">
        <f>IF(AND(ISNUMBER($G217),ISNUMBER($H217)),$H217-$G217+1,"")</f>
        <v/>
      </c>
      <c r="J217" s="43" t="str">
        <f>IF($E217="","",ML_RESP)</f>
        <v/>
      </c>
      <c r="K217" s="45" t="str">
        <f>IF($E217="","",IFERROR(VLOOKUP($B217,'Plan Cultivos'!$A$5:$T$204,20,FALSE)&amp;"",ML_FICHA&amp;""))</f>
        <v/>
      </c>
      <c r="L217" s="45" t="n"/>
      <c r="M217" s="43" t="n"/>
      <c r="N217" s="56" t="n"/>
      <c r="O217" s="67" t="str">
        <f>IF(ISNUMBER($G217),IF(AND($G217&lt;DATE(ML_ANO,2,1),IF(ISNUMBER($H217),$H217,$G217)&gt;=DATE(ML_ANO,1,1)),1,""),"")</f>
        <v/>
      </c>
      <c r="P217" s="67" t="str">
        <f>IF(ISNUMBER($G217),IF(AND($G217&lt;DATE(ML_ANO,3,1),IF(ISNUMBER($H217),$H217,$G217)&gt;=DATE(ML_ANO,2,1)),1,""),"")</f>
        <v/>
      </c>
      <c r="Q217" s="67" t="str">
        <f>IF(ISNUMBER($G217),IF(AND($G217&lt;DATE(ML_ANO,4,1),IF(ISNUMBER($H217),$H217,$G217)&gt;=DATE(ML_ANO,3,1)),1,""),"")</f>
        <v/>
      </c>
      <c r="R217" s="67" t="str">
        <f>IF(ISNUMBER($G217),IF(AND($G217&lt;DATE(ML_ANO,5,1),IF(ISNUMBER($H217),$H217,$G217)&gt;=DATE(ML_ANO,4,1)),1,""),"")</f>
        <v/>
      </c>
      <c r="S217" s="67" t="str">
        <f>IF(ISNUMBER($G217),IF(AND($G217&lt;DATE(ML_ANO,6,1),IF(ISNUMBER($H217),$H217,$G217)&gt;=DATE(ML_ANO,5,1)),1,""),"")</f>
        <v/>
      </c>
      <c r="T217" s="67" t="str">
        <f>IF(ISNUMBER($G217),IF(AND($G217&lt;DATE(ML_ANO,7,1),IF(ISNUMBER($H217),$H217,$G217)&gt;=DATE(ML_ANO,6,1)),1,""),"")</f>
        <v/>
      </c>
      <c r="U217" s="67" t="str">
        <f>IF(ISNUMBER($G217),IF(AND($G217&lt;DATE(ML_ANO,8,1),IF(ISNUMBER($H217),$H217,$G217)&gt;=DATE(ML_ANO,7,1)),1,""),"")</f>
        <v/>
      </c>
      <c r="V217" s="67" t="str">
        <f>IF(ISNUMBER($G217),IF(AND($G217&lt;DATE(ML_ANO,9,1),IF(ISNUMBER($H217),$H217,$G217)&gt;=DATE(ML_ANO,8,1)),1,""),"")</f>
        <v/>
      </c>
      <c r="W217" s="67" t="str">
        <f>IF(ISNUMBER($G217),IF(AND($G217&lt;DATE(ML_ANO,10,1),IF(ISNUMBER($H217),$H217,$G217)&gt;=DATE(ML_ANO,9,1)),1,""),"")</f>
        <v/>
      </c>
      <c r="X217" s="67" t="str">
        <f>IF(ISNUMBER($G217),IF(AND($G217&lt;DATE(ML_ANO,11,1),IF(ISNUMBER($H217),$H217,$G217)&gt;=DATE(ML_ANO,10,1)),1,""),"")</f>
        <v/>
      </c>
      <c r="Y217" s="67" t="str">
        <f>IF(ISNUMBER($G217),IF(AND($G217&lt;DATE(ML_ANO,12,1),IF(ISNUMBER($H217),$H217,$G217)&gt;=DATE(ML_ANO,11,1)),1,""),"")</f>
        <v/>
      </c>
      <c r="Z217" s="67" t="str">
        <f>IF(ISNUMBER($G217),IF(AND($G217&lt;DATE(ML_ANO,13,1),IF(ISNUMBER($H217),$H217,$G217)&gt;=DATE(ML_ANO,12,1)),1,""),"")</f>
        <v/>
      </c>
    </row>
    <row r="218">
      <c r="A218" s="57" t="inlineStr">
        <is>
          <t>A-214</t>
        </is>
      </c>
      <c r="B218" s="48" t="str">
        <f>IF($E218="","",IF(COUNTIF('Plan Cultivos'!$D$5:$D$204,"?*")=1,INDEX('Plan Cultivos'!$A$5:$A$204,MATCH("?*",'Plan Cultivos'!$D$5:$D$204,0)),""))</f>
        <v/>
      </c>
      <c r="C218" s="58" t="str">
        <f>IF($E218="","",ML_N)</f>
        <v/>
      </c>
      <c r="D218" s="48" t="str">
        <f>IF($B218="","",IFERROR(VLOOKUP($B218,'Plan Cultivos'!$A$5:$D$204,4,FALSE)&amp;"",""))</f>
        <v/>
      </c>
      <c r="E218" s="47" t="n"/>
      <c r="F218" s="48" t="n"/>
      <c r="G218" s="59" t="n"/>
      <c r="H218" s="59" t="n"/>
      <c r="I218" s="60" t="str">
        <f>IF(AND(ISNUMBER($G218),ISNUMBER($H218)),$H218-$G218+1,"")</f>
        <v/>
      </c>
      <c r="J218" s="48" t="str">
        <f>IF($E218="","",ML_RESP)</f>
        <v/>
      </c>
      <c r="K218" s="47" t="str">
        <f>IF($E218="","",IFERROR(VLOOKUP($B218,'Plan Cultivos'!$A$5:$T$204,20,FALSE)&amp;"",ML_FICHA&amp;""))</f>
        <v/>
      </c>
      <c r="L218" s="47" t="n"/>
      <c r="M218" s="48" t="n"/>
      <c r="N218" s="63" t="n"/>
      <c r="O218" s="68" t="str">
        <f>IF(ISNUMBER($G218),IF(AND($G218&lt;DATE(ML_ANO,2,1),IF(ISNUMBER($H218),$H218,$G218)&gt;=DATE(ML_ANO,1,1)),1,""),"")</f>
        <v/>
      </c>
      <c r="P218" s="68" t="str">
        <f>IF(ISNUMBER($G218),IF(AND($G218&lt;DATE(ML_ANO,3,1),IF(ISNUMBER($H218),$H218,$G218)&gt;=DATE(ML_ANO,2,1)),1,""),"")</f>
        <v/>
      </c>
      <c r="Q218" s="68" t="str">
        <f>IF(ISNUMBER($G218),IF(AND($G218&lt;DATE(ML_ANO,4,1),IF(ISNUMBER($H218),$H218,$G218)&gt;=DATE(ML_ANO,3,1)),1,""),"")</f>
        <v/>
      </c>
      <c r="R218" s="68" t="str">
        <f>IF(ISNUMBER($G218),IF(AND($G218&lt;DATE(ML_ANO,5,1),IF(ISNUMBER($H218),$H218,$G218)&gt;=DATE(ML_ANO,4,1)),1,""),"")</f>
        <v/>
      </c>
      <c r="S218" s="68" t="str">
        <f>IF(ISNUMBER($G218),IF(AND($G218&lt;DATE(ML_ANO,6,1),IF(ISNUMBER($H218),$H218,$G218)&gt;=DATE(ML_ANO,5,1)),1,""),"")</f>
        <v/>
      </c>
      <c r="T218" s="68" t="str">
        <f>IF(ISNUMBER($G218),IF(AND($G218&lt;DATE(ML_ANO,7,1),IF(ISNUMBER($H218),$H218,$G218)&gt;=DATE(ML_ANO,6,1)),1,""),"")</f>
        <v/>
      </c>
      <c r="U218" s="68" t="str">
        <f>IF(ISNUMBER($G218),IF(AND($G218&lt;DATE(ML_ANO,8,1),IF(ISNUMBER($H218),$H218,$G218)&gt;=DATE(ML_ANO,7,1)),1,""),"")</f>
        <v/>
      </c>
      <c r="V218" s="68" t="str">
        <f>IF(ISNUMBER($G218),IF(AND($G218&lt;DATE(ML_ANO,9,1),IF(ISNUMBER($H218),$H218,$G218)&gt;=DATE(ML_ANO,8,1)),1,""),"")</f>
        <v/>
      </c>
      <c r="W218" s="68" t="str">
        <f>IF(ISNUMBER($G218),IF(AND($G218&lt;DATE(ML_ANO,10,1),IF(ISNUMBER($H218),$H218,$G218)&gt;=DATE(ML_ANO,9,1)),1,""),"")</f>
        <v/>
      </c>
      <c r="X218" s="68" t="str">
        <f>IF(ISNUMBER($G218),IF(AND($G218&lt;DATE(ML_ANO,11,1),IF(ISNUMBER($H218),$H218,$G218)&gt;=DATE(ML_ANO,10,1)),1,""),"")</f>
        <v/>
      </c>
      <c r="Y218" s="68" t="str">
        <f>IF(ISNUMBER($G218),IF(AND($G218&lt;DATE(ML_ANO,12,1),IF(ISNUMBER($H218),$H218,$G218)&gt;=DATE(ML_ANO,11,1)),1,""),"")</f>
        <v/>
      </c>
      <c r="Z218" s="68" t="str">
        <f>IF(ISNUMBER($G218),IF(AND($G218&lt;DATE(ML_ANO,13,1),IF(ISNUMBER($H218),$H218,$G218)&gt;=DATE(ML_ANO,12,1)),1,""),"")</f>
        <v/>
      </c>
    </row>
    <row r="219">
      <c r="A219" s="42" t="inlineStr">
        <is>
          <t>A-215</t>
        </is>
      </c>
      <c r="B219" s="43" t="str">
        <f>IF($E219="","",IF(COUNTIF('Plan Cultivos'!$D$5:$D$204,"?*")=1,INDEX('Plan Cultivos'!$A$5:$A$204,MATCH("?*",'Plan Cultivos'!$D$5:$D$204,0)),""))</f>
        <v/>
      </c>
      <c r="C219" s="41" t="str">
        <f>IF($E219="","",ML_N)</f>
        <v/>
      </c>
      <c r="D219" s="43" t="str">
        <f>IF($B219="","",IFERROR(VLOOKUP($B219,'Plan Cultivos'!$A$5:$D$204,4,FALSE)&amp;"",""))</f>
        <v/>
      </c>
      <c r="E219" s="45" t="n"/>
      <c r="F219" s="43" t="n"/>
      <c r="G219" s="52" t="n"/>
      <c r="H219" s="52" t="n"/>
      <c r="I219" s="53" t="str">
        <f>IF(AND(ISNUMBER($G219),ISNUMBER($H219)),$H219-$G219+1,"")</f>
        <v/>
      </c>
      <c r="J219" s="43" t="str">
        <f>IF($E219="","",ML_RESP)</f>
        <v/>
      </c>
      <c r="K219" s="45" t="str">
        <f>IF($E219="","",IFERROR(VLOOKUP($B219,'Plan Cultivos'!$A$5:$T$204,20,FALSE)&amp;"",ML_FICHA&amp;""))</f>
        <v/>
      </c>
      <c r="L219" s="45" t="n"/>
      <c r="M219" s="43" t="n"/>
      <c r="N219" s="56" t="n"/>
      <c r="O219" s="67" t="str">
        <f>IF(ISNUMBER($G219),IF(AND($G219&lt;DATE(ML_ANO,2,1),IF(ISNUMBER($H219),$H219,$G219)&gt;=DATE(ML_ANO,1,1)),1,""),"")</f>
        <v/>
      </c>
      <c r="P219" s="67" t="str">
        <f>IF(ISNUMBER($G219),IF(AND($G219&lt;DATE(ML_ANO,3,1),IF(ISNUMBER($H219),$H219,$G219)&gt;=DATE(ML_ANO,2,1)),1,""),"")</f>
        <v/>
      </c>
      <c r="Q219" s="67" t="str">
        <f>IF(ISNUMBER($G219),IF(AND($G219&lt;DATE(ML_ANO,4,1),IF(ISNUMBER($H219),$H219,$G219)&gt;=DATE(ML_ANO,3,1)),1,""),"")</f>
        <v/>
      </c>
      <c r="R219" s="67" t="str">
        <f>IF(ISNUMBER($G219),IF(AND($G219&lt;DATE(ML_ANO,5,1),IF(ISNUMBER($H219),$H219,$G219)&gt;=DATE(ML_ANO,4,1)),1,""),"")</f>
        <v/>
      </c>
      <c r="S219" s="67" t="str">
        <f>IF(ISNUMBER($G219),IF(AND($G219&lt;DATE(ML_ANO,6,1),IF(ISNUMBER($H219),$H219,$G219)&gt;=DATE(ML_ANO,5,1)),1,""),"")</f>
        <v/>
      </c>
      <c r="T219" s="67" t="str">
        <f>IF(ISNUMBER($G219),IF(AND($G219&lt;DATE(ML_ANO,7,1),IF(ISNUMBER($H219),$H219,$G219)&gt;=DATE(ML_ANO,6,1)),1,""),"")</f>
        <v/>
      </c>
      <c r="U219" s="67" t="str">
        <f>IF(ISNUMBER($G219),IF(AND($G219&lt;DATE(ML_ANO,8,1),IF(ISNUMBER($H219),$H219,$G219)&gt;=DATE(ML_ANO,7,1)),1,""),"")</f>
        <v/>
      </c>
      <c r="V219" s="67" t="str">
        <f>IF(ISNUMBER($G219),IF(AND($G219&lt;DATE(ML_ANO,9,1),IF(ISNUMBER($H219),$H219,$G219)&gt;=DATE(ML_ANO,8,1)),1,""),"")</f>
        <v/>
      </c>
      <c r="W219" s="67" t="str">
        <f>IF(ISNUMBER($G219),IF(AND($G219&lt;DATE(ML_ANO,10,1),IF(ISNUMBER($H219),$H219,$G219)&gt;=DATE(ML_ANO,9,1)),1,""),"")</f>
        <v/>
      </c>
      <c r="X219" s="67" t="str">
        <f>IF(ISNUMBER($G219),IF(AND($G219&lt;DATE(ML_ANO,11,1),IF(ISNUMBER($H219),$H219,$G219)&gt;=DATE(ML_ANO,10,1)),1,""),"")</f>
        <v/>
      </c>
      <c r="Y219" s="67" t="str">
        <f>IF(ISNUMBER($G219),IF(AND($G219&lt;DATE(ML_ANO,12,1),IF(ISNUMBER($H219),$H219,$G219)&gt;=DATE(ML_ANO,11,1)),1,""),"")</f>
        <v/>
      </c>
      <c r="Z219" s="67" t="str">
        <f>IF(ISNUMBER($G219),IF(AND($G219&lt;DATE(ML_ANO,13,1),IF(ISNUMBER($H219),$H219,$G219)&gt;=DATE(ML_ANO,12,1)),1,""),"")</f>
        <v/>
      </c>
    </row>
    <row r="220">
      <c r="A220" s="57" t="inlineStr">
        <is>
          <t>A-216</t>
        </is>
      </c>
      <c r="B220" s="48" t="str">
        <f>IF($E220="","",IF(COUNTIF('Plan Cultivos'!$D$5:$D$204,"?*")=1,INDEX('Plan Cultivos'!$A$5:$A$204,MATCH("?*",'Plan Cultivos'!$D$5:$D$204,0)),""))</f>
        <v/>
      </c>
      <c r="C220" s="58" t="str">
        <f>IF($E220="","",ML_N)</f>
        <v/>
      </c>
      <c r="D220" s="48" t="str">
        <f>IF($B220="","",IFERROR(VLOOKUP($B220,'Plan Cultivos'!$A$5:$D$204,4,FALSE)&amp;"",""))</f>
        <v/>
      </c>
      <c r="E220" s="47" t="n"/>
      <c r="F220" s="48" t="n"/>
      <c r="G220" s="59" t="n"/>
      <c r="H220" s="59" t="n"/>
      <c r="I220" s="60" t="str">
        <f>IF(AND(ISNUMBER($G220),ISNUMBER($H220)),$H220-$G220+1,"")</f>
        <v/>
      </c>
      <c r="J220" s="48" t="str">
        <f>IF($E220="","",ML_RESP)</f>
        <v/>
      </c>
      <c r="K220" s="47" t="str">
        <f>IF($E220="","",IFERROR(VLOOKUP($B220,'Plan Cultivos'!$A$5:$T$204,20,FALSE)&amp;"",ML_FICHA&amp;""))</f>
        <v/>
      </c>
      <c r="L220" s="47" t="n"/>
      <c r="M220" s="48" t="n"/>
      <c r="N220" s="63" t="n"/>
      <c r="O220" s="68" t="str">
        <f>IF(ISNUMBER($G220),IF(AND($G220&lt;DATE(ML_ANO,2,1),IF(ISNUMBER($H220),$H220,$G220)&gt;=DATE(ML_ANO,1,1)),1,""),"")</f>
        <v/>
      </c>
      <c r="P220" s="68" t="str">
        <f>IF(ISNUMBER($G220),IF(AND($G220&lt;DATE(ML_ANO,3,1),IF(ISNUMBER($H220),$H220,$G220)&gt;=DATE(ML_ANO,2,1)),1,""),"")</f>
        <v/>
      </c>
      <c r="Q220" s="68" t="str">
        <f>IF(ISNUMBER($G220),IF(AND($G220&lt;DATE(ML_ANO,4,1),IF(ISNUMBER($H220),$H220,$G220)&gt;=DATE(ML_ANO,3,1)),1,""),"")</f>
        <v/>
      </c>
      <c r="R220" s="68" t="str">
        <f>IF(ISNUMBER($G220),IF(AND($G220&lt;DATE(ML_ANO,5,1),IF(ISNUMBER($H220),$H220,$G220)&gt;=DATE(ML_ANO,4,1)),1,""),"")</f>
        <v/>
      </c>
      <c r="S220" s="68" t="str">
        <f>IF(ISNUMBER($G220),IF(AND($G220&lt;DATE(ML_ANO,6,1),IF(ISNUMBER($H220),$H220,$G220)&gt;=DATE(ML_ANO,5,1)),1,""),"")</f>
        <v/>
      </c>
      <c r="T220" s="68" t="str">
        <f>IF(ISNUMBER($G220),IF(AND($G220&lt;DATE(ML_ANO,7,1),IF(ISNUMBER($H220),$H220,$G220)&gt;=DATE(ML_ANO,6,1)),1,""),"")</f>
        <v/>
      </c>
      <c r="U220" s="68" t="str">
        <f>IF(ISNUMBER($G220),IF(AND($G220&lt;DATE(ML_ANO,8,1),IF(ISNUMBER($H220),$H220,$G220)&gt;=DATE(ML_ANO,7,1)),1,""),"")</f>
        <v/>
      </c>
      <c r="V220" s="68" t="str">
        <f>IF(ISNUMBER($G220),IF(AND($G220&lt;DATE(ML_ANO,9,1),IF(ISNUMBER($H220),$H220,$G220)&gt;=DATE(ML_ANO,8,1)),1,""),"")</f>
        <v/>
      </c>
      <c r="W220" s="68" t="str">
        <f>IF(ISNUMBER($G220),IF(AND($G220&lt;DATE(ML_ANO,10,1),IF(ISNUMBER($H220),$H220,$G220)&gt;=DATE(ML_ANO,9,1)),1,""),"")</f>
        <v/>
      </c>
      <c r="X220" s="68" t="str">
        <f>IF(ISNUMBER($G220),IF(AND($G220&lt;DATE(ML_ANO,11,1),IF(ISNUMBER($H220),$H220,$G220)&gt;=DATE(ML_ANO,10,1)),1,""),"")</f>
        <v/>
      </c>
      <c r="Y220" s="68" t="str">
        <f>IF(ISNUMBER($G220),IF(AND($G220&lt;DATE(ML_ANO,12,1),IF(ISNUMBER($H220),$H220,$G220)&gt;=DATE(ML_ANO,11,1)),1,""),"")</f>
        <v/>
      </c>
      <c r="Z220" s="68" t="str">
        <f>IF(ISNUMBER($G220),IF(AND($G220&lt;DATE(ML_ANO,13,1),IF(ISNUMBER($H220),$H220,$G220)&gt;=DATE(ML_ANO,12,1)),1,""),"")</f>
        <v/>
      </c>
    </row>
    <row r="221">
      <c r="A221" s="42" t="inlineStr">
        <is>
          <t>A-217</t>
        </is>
      </c>
      <c r="B221" s="43" t="str">
        <f>IF($E221="","",IF(COUNTIF('Plan Cultivos'!$D$5:$D$204,"?*")=1,INDEX('Plan Cultivos'!$A$5:$A$204,MATCH("?*",'Plan Cultivos'!$D$5:$D$204,0)),""))</f>
        <v/>
      </c>
      <c r="C221" s="41" t="str">
        <f>IF($E221="","",ML_N)</f>
        <v/>
      </c>
      <c r="D221" s="43" t="str">
        <f>IF($B221="","",IFERROR(VLOOKUP($B221,'Plan Cultivos'!$A$5:$D$204,4,FALSE)&amp;"",""))</f>
        <v/>
      </c>
      <c r="E221" s="45" t="n"/>
      <c r="F221" s="43" t="n"/>
      <c r="G221" s="52" t="n"/>
      <c r="H221" s="52" t="n"/>
      <c r="I221" s="53" t="str">
        <f>IF(AND(ISNUMBER($G221),ISNUMBER($H221)),$H221-$G221+1,"")</f>
        <v/>
      </c>
      <c r="J221" s="43" t="str">
        <f>IF($E221="","",ML_RESP)</f>
        <v/>
      </c>
      <c r="K221" s="45" t="str">
        <f>IF($E221="","",IFERROR(VLOOKUP($B221,'Plan Cultivos'!$A$5:$T$204,20,FALSE)&amp;"",ML_FICHA&amp;""))</f>
        <v/>
      </c>
      <c r="L221" s="45" t="n"/>
      <c r="M221" s="43" t="n"/>
      <c r="N221" s="56" t="n"/>
      <c r="O221" s="67" t="str">
        <f>IF(ISNUMBER($G221),IF(AND($G221&lt;DATE(ML_ANO,2,1),IF(ISNUMBER($H221),$H221,$G221)&gt;=DATE(ML_ANO,1,1)),1,""),"")</f>
        <v/>
      </c>
      <c r="P221" s="67" t="str">
        <f>IF(ISNUMBER($G221),IF(AND($G221&lt;DATE(ML_ANO,3,1),IF(ISNUMBER($H221),$H221,$G221)&gt;=DATE(ML_ANO,2,1)),1,""),"")</f>
        <v/>
      </c>
      <c r="Q221" s="67" t="str">
        <f>IF(ISNUMBER($G221),IF(AND($G221&lt;DATE(ML_ANO,4,1),IF(ISNUMBER($H221),$H221,$G221)&gt;=DATE(ML_ANO,3,1)),1,""),"")</f>
        <v/>
      </c>
      <c r="R221" s="67" t="str">
        <f>IF(ISNUMBER($G221),IF(AND($G221&lt;DATE(ML_ANO,5,1),IF(ISNUMBER($H221),$H221,$G221)&gt;=DATE(ML_ANO,4,1)),1,""),"")</f>
        <v/>
      </c>
      <c r="S221" s="67" t="str">
        <f>IF(ISNUMBER($G221),IF(AND($G221&lt;DATE(ML_ANO,6,1),IF(ISNUMBER($H221),$H221,$G221)&gt;=DATE(ML_ANO,5,1)),1,""),"")</f>
        <v/>
      </c>
      <c r="T221" s="67" t="str">
        <f>IF(ISNUMBER($G221),IF(AND($G221&lt;DATE(ML_ANO,7,1),IF(ISNUMBER($H221),$H221,$G221)&gt;=DATE(ML_ANO,6,1)),1,""),"")</f>
        <v/>
      </c>
      <c r="U221" s="67" t="str">
        <f>IF(ISNUMBER($G221),IF(AND($G221&lt;DATE(ML_ANO,8,1),IF(ISNUMBER($H221),$H221,$G221)&gt;=DATE(ML_ANO,7,1)),1,""),"")</f>
        <v/>
      </c>
      <c r="V221" s="67" t="str">
        <f>IF(ISNUMBER($G221),IF(AND($G221&lt;DATE(ML_ANO,9,1),IF(ISNUMBER($H221),$H221,$G221)&gt;=DATE(ML_ANO,8,1)),1,""),"")</f>
        <v/>
      </c>
      <c r="W221" s="67" t="str">
        <f>IF(ISNUMBER($G221),IF(AND($G221&lt;DATE(ML_ANO,10,1),IF(ISNUMBER($H221),$H221,$G221)&gt;=DATE(ML_ANO,9,1)),1,""),"")</f>
        <v/>
      </c>
      <c r="X221" s="67" t="str">
        <f>IF(ISNUMBER($G221),IF(AND($G221&lt;DATE(ML_ANO,11,1),IF(ISNUMBER($H221),$H221,$G221)&gt;=DATE(ML_ANO,10,1)),1,""),"")</f>
        <v/>
      </c>
      <c r="Y221" s="67" t="str">
        <f>IF(ISNUMBER($G221),IF(AND($G221&lt;DATE(ML_ANO,12,1),IF(ISNUMBER($H221),$H221,$G221)&gt;=DATE(ML_ANO,11,1)),1,""),"")</f>
        <v/>
      </c>
      <c r="Z221" s="67" t="str">
        <f>IF(ISNUMBER($G221),IF(AND($G221&lt;DATE(ML_ANO,13,1),IF(ISNUMBER($H221),$H221,$G221)&gt;=DATE(ML_ANO,12,1)),1,""),"")</f>
        <v/>
      </c>
    </row>
    <row r="222">
      <c r="A222" s="57" t="inlineStr">
        <is>
          <t>A-218</t>
        </is>
      </c>
      <c r="B222" s="48" t="str">
        <f>IF($E222="","",IF(COUNTIF('Plan Cultivos'!$D$5:$D$204,"?*")=1,INDEX('Plan Cultivos'!$A$5:$A$204,MATCH("?*",'Plan Cultivos'!$D$5:$D$204,0)),""))</f>
        <v/>
      </c>
      <c r="C222" s="58" t="str">
        <f>IF($E222="","",ML_N)</f>
        <v/>
      </c>
      <c r="D222" s="48" t="str">
        <f>IF($B222="","",IFERROR(VLOOKUP($B222,'Plan Cultivos'!$A$5:$D$204,4,FALSE)&amp;"",""))</f>
        <v/>
      </c>
      <c r="E222" s="47" t="n"/>
      <c r="F222" s="48" t="n"/>
      <c r="G222" s="59" t="n"/>
      <c r="H222" s="59" t="n"/>
      <c r="I222" s="60" t="str">
        <f>IF(AND(ISNUMBER($G222),ISNUMBER($H222)),$H222-$G222+1,"")</f>
        <v/>
      </c>
      <c r="J222" s="48" t="str">
        <f>IF($E222="","",ML_RESP)</f>
        <v/>
      </c>
      <c r="K222" s="47" t="str">
        <f>IF($E222="","",IFERROR(VLOOKUP($B222,'Plan Cultivos'!$A$5:$T$204,20,FALSE)&amp;"",ML_FICHA&amp;""))</f>
        <v/>
      </c>
      <c r="L222" s="47" t="n"/>
      <c r="M222" s="48" t="n"/>
      <c r="N222" s="63" t="n"/>
      <c r="O222" s="68" t="str">
        <f>IF(ISNUMBER($G222),IF(AND($G222&lt;DATE(ML_ANO,2,1),IF(ISNUMBER($H222),$H222,$G222)&gt;=DATE(ML_ANO,1,1)),1,""),"")</f>
        <v/>
      </c>
      <c r="P222" s="68" t="str">
        <f>IF(ISNUMBER($G222),IF(AND($G222&lt;DATE(ML_ANO,3,1),IF(ISNUMBER($H222),$H222,$G222)&gt;=DATE(ML_ANO,2,1)),1,""),"")</f>
        <v/>
      </c>
      <c r="Q222" s="68" t="str">
        <f>IF(ISNUMBER($G222),IF(AND($G222&lt;DATE(ML_ANO,4,1),IF(ISNUMBER($H222),$H222,$G222)&gt;=DATE(ML_ANO,3,1)),1,""),"")</f>
        <v/>
      </c>
      <c r="R222" s="68" t="str">
        <f>IF(ISNUMBER($G222),IF(AND($G222&lt;DATE(ML_ANO,5,1),IF(ISNUMBER($H222),$H222,$G222)&gt;=DATE(ML_ANO,4,1)),1,""),"")</f>
        <v/>
      </c>
      <c r="S222" s="68" t="str">
        <f>IF(ISNUMBER($G222),IF(AND($G222&lt;DATE(ML_ANO,6,1),IF(ISNUMBER($H222),$H222,$G222)&gt;=DATE(ML_ANO,5,1)),1,""),"")</f>
        <v/>
      </c>
      <c r="T222" s="68" t="str">
        <f>IF(ISNUMBER($G222),IF(AND($G222&lt;DATE(ML_ANO,7,1),IF(ISNUMBER($H222),$H222,$G222)&gt;=DATE(ML_ANO,6,1)),1,""),"")</f>
        <v/>
      </c>
      <c r="U222" s="68" t="str">
        <f>IF(ISNUMBER($G222),IF(AND($G222&lt;DATE(ML_ANO,8,1),IF(ISNUMBER($H222),$H222,$G222)&gt;=DATE(ML_ANO,7,1)),1,""),"")</f>
        <v/>
      </c>
      <c r="V222" s="68" t="str">
        <f>IF(ISNUMBER($G222),IF(AND($G222&lt;DATE(ML_ANO,9,1),IF(ISNUMBER($H222),$H222,$G222)&gt;=DATE(ML_ANO,8,1)),1,""),"")</f>
        <v/>
      </c>
      <c r="W222" s="68" t="str">
        <f>IF(ISNUMBER($G222),IF(AND($G222&lt;DATE(ML_ANO,10,1),IF(ISNUMBER($H222),$H222,$G222)&gt;=DATE(ML_ANO,9,1)),1,""),"")</f>
        <v/>
      </c>
      <c r="X222" s="68" t="str">
        <f>IF(ISNUMBER($G222),IF(AND($G222&lt;DATE(ML_ANO,11,1),IF(ISNUMBER($H222),$H222,$G222)&gt;=DATE(ML_ANO,10,1)),1,""),"")</f>
        <v/>
      </c>
      <c r="Y222" s="68" t="str">
        <f>IF(ISNUMBER($G222),IF(AND($G222&lt;DATE(ML_ANO,12,1),IF(ISNUMBER($H222),$H222,$G222)&gt;=DATE(ML_ANO,11,1)),1,""),"")</f>
        <v/>
      </c>
      <c r="Z222" s="68" t="str">
        <f>IF(ISNUMBER($G222),IF(AND($G222&lt;DATE(ML_ANO,13,1),IF(ISNUMBER($H222),$H222,$G222)&gt;=DATE(ML_ANO,12,1)),1,""),"")</f>
        <v/>
      </c>
    </row>
    <row r="223">
      <c r="A223" s="42" t="inlineStr">
        <is>
          <t>A-219</t>
        </is>
      </c>
      <c r="B223" s="43" t="str">
        <f>IF($E223="","",IF(COUNTIF('Plan Cultivos'!$D$5:$D$204,"?*")=1,INDEX('Plan Cultivos'!$A$5:$A$204,MATCH("?*",'Plan Cultivos'!$D$5:$D$204,0)),""))</f>
        <v/>
      </c>
      <c r="C223" s="41" t="str">
        <f>IF($E223="","",ML_N)</f>
        <v/>
      </c>
      <c r="D223" s="43" t="str">
        <f>IF($B223="","",IFERROR(VLOOKUP($B223,'Plan Cultivos'!$A$5:$D$204,4,FALSE)&amp;"",""))</f>
        <v/>
      </c>
      <c r="E223" s="45" t="n"/>
      <c r="F223" s="43" t="n"/>
      <c r="G223" s="52" t="n"/>
      <c r="H223" s="52" t="n"/>
      <c r="I223" s="53" t="str">
        <f>IF(AND(ISNUMBER($G223),ISNUMBER($H223)),$H223-$G223+1,"")</f>
        <v/>
      </c>
      <c r="J223" s="43" t="str">
        <f>IF($E223="","",ML_RESP)</f>
        <v/>
      </c>
      <c r="K223" s="45" t="str">
        <f>IF($E223="","",IFERROR(VLOOKUP($B223,'Plan Cultivos'!$A$5:$T$204,20,FALSE)&amp;"",ML_FICHA&amp;""))</f>
        <v/>
      </c>
      <c r="L223" s="45" t="n"/>
      <c r="M223" s="43" t="n"/>
      <c r="N223" s="56" t="n"/>
      <c r="O223" s="67" t="str">
        <f>IF(ISNUMBER($G223),IF(AND($G223&lt;DATE(ML_ANO,2,1),IF(ISNUMBER($H223),$H223,$G223)&gt;=DATE(ML_ANO,1,1)),1,""),"")</f>
        <v/>
      </c>
      <c r="P223" s="67" t="str">
        <f>IF(ISNUMBER($G223),IF(AND($G223&lt;DATE(ML_ANO,3,1),IF(ISNUMBER($H223),$H223,$G223)&gt;=DATE(ML_ANO,2,1)),1,""),"")</f>
        <v/>
      </c>
      <c r="Q223" s="67" t="str">
        <f>IF(ISNUMBER($G223),IF(AND($G223&lt;DATE(ML_ANO,4,1),IF(ISNUMBER($H223),$H223,$G223)&gt;=DATE(ML_ANO,3,1)),1,""),"")</f>
        <v/>
      </c>
      <c r="R223" s="67" t="str">
        <f>IF(ISNUMBER($G223),IF(AND($G223&lt;DATE(ML_ANO,5,1),IF(ISNUMBER($H223),$H223,$G223)&gt;=DATE(ML_ANO,4,1)),1,""),"")</f>
        <v/>
      </c>
      <c r="S223" s="67" t="str">
        <f>IF(ISNUMBER($G223),IF(AND($G223&lt;DATE(ML_ANO,6,1),IF(ISNUMBER($H223),$H223,$G223)&gt;=DATE(ML_ANO,5,1)),1,""),"")</f>
        <v/>
      </c>
      <c r="T223" s="67" t="str">
        <f>IF(ISNUMBER($G223),IF(AND($G223&lt;DATE(ML_ANO,7,1),IF(ISNUMBER($H223),$H223,$G223)&gt;=DATE(ML_ANO,6,1)),1,""),"")</f>
        <v/>
      </c>
      <c r="U223" s="67" t="str">
        <f>IF(ISNUMBER($G223),IF(AND($G223&lt;DATE(ML_ANO,8,1),IF(ISNUMBER($H223),$H223,$G223)&gt;=DATE(ML_ANO,7,1)),1,""),"")</f>
        <v/>
      </c>
      <c r="V223" s="67" t="str">
        <f>IF(ISNUMBER($G223),IF(AND($G223&lt;DATE(ML_ANO,9,1),IF(ISNUMBER($H223),$H223,$G223)&gt;=DATE(ML_ANO,8,1)),1,""),"")</f>
        <v/>
      </c>
      <c r="W223" s="67" t="str">
        <f>IF(ISNUMBER($G223),IF(AND($G223&lt;DATE(ML_ANO,10,1),IF(ISNUMBER($H223),$H223,$G223)&gt;=DATE(ML_ANO,9,1)),1,""),"")</f>
        <v/>
      </c>
      <c r="X223" s="67" t="str">
        <f>IF(ISNUMBER($G223),IF(AND($G223&lt;DATE(ML_ANO,11,1),IF(ISNUMBER($H223),$H223,$G223)&gt;=DATE(ML_ANO,10,1)),1,""),"")</f>
        <v/>
      </c>
      <c r="Y223" s="67" t="str">
        <f>IF(ISNUMBER($G223),IF(AND($G223&lt;DATE(ML_ANO,12,1),IF(ISNUMBER($H223),$H223,$G223)&gt;=DATE(ML_ANO,11,1)),1,""),"")</f>
        <v/>
      </c>
      <c r="Z223" s="67" t="str">
        <f>IF(ISNUMBER($G223),IF(AND($G223&lt;DATE(ML_ANO,13,1),IF(ISNUMBER($H223),$H223,$G223)&gt;=DATE(ML_ANO,12,1)),1,""),"")</f>
        <v/>
      </c>
    </row>
    <row r="224">
      <c r="A224" s="57" t="inlineStr">
        <is>
          <t>A-220</t>
        </is>
      </c>
      <c r="B224" s="48" t="str">
        <f>IF($E224="","",IF(COUNTIF('Plan Cultivos'!$D$5:$D$204,"?*")=1,INDEX('Plan Cultivos'!$A$5:$A$204,MATCH("?*",'Plan Cultivos'!$D$5:$D$204,0)),""))</f>
        <v/>
      </c>
      <c r="C224" s="58" t="str">
        <f>IF($E224="","",ML_N)</f>
        <v/>
      </c>
      <c r="D224" s="48" t="str">
        <f>IF($B224="","",IFERROR(VLOOKUP($B224,'Plan Cultivos'!$A$5:$D$204,4,FALSE)&amp;"",""))</f>
        <v/>
      </c>
      <c r="E224" s="47" t="n"/>
      <c r="F224" s="48" t="n"/>
      <c r="G224" s="59" t="n"/>
      <c r="H224" s="59" t="n"/>
      <c r="I224" s="60" t="str">
        <f>IF(AND(ISNUMBER($G224),ISNUMBER($H224)),$H224-$G224+1,"")</f>
        <v/>
      </c>
      <c r="J224" s="48" t="str">
        <f>IF($E224="","",ML_RESP)</f>
        <v/>
      </c>
      <c r="K224" s="47" t="str">
        <f>IF($E224="","",IFERROR(VLOOKUP($B224,'Plan Cultivos'!$A$5:$T$204,20,FALSE)&amp;"",ML_FICHA&amp;""))</f>
        <v/>
      </c>
      <c r="L224" s="47" t="n"/>
      <c r="M224" s="48" t="n"/>
      <c r="N224" s="63" t="n"/>
      <c r="O224" s="68" t="str">
        <f>IF(ISNUMBER($G224),IF(AND($G224&lt;DATE(ML_ANO,2,1),IF(ISNUMBER($H224),$H224,$G224)&gt;=DATE(ML_ANO,1,1)),1,""),"")</f>
        <v/>
      </c>
      <c r="P224" s="68" t="str">
        <f>IF(ISNUMBER($G224),IF(AND($G224&lt;DATE(ML_ANO,3,1),IF(ISNUMBER($H224),$H224,$G224)&gt;=DATE(ML_ANO,2,1)),1,""),"")</f>
        <v/>
      </c>
      <c r="Q224" s="68" t="str">
        <f>IF(ISNUMBER($G224),IF(AND($G224&lt;DATE(ML_ANO,4,1),IF(ISNUMBER($H224),$H224,$G224)&gt;=DATE(ML_ANO,3,1)),1,""),"")</f>
        <v/>
      </c>
      <c r="R224" s="68" t="str">
        <f>IF(ISNUMBER($G224),IF(AND($G224&lt;DATE(ML_ANO,5,1),IF(ISNUMBER($H224),$H224,$G224)&gt;=DATE(ML_ANO,4,1)),1,""),"")</f>
        <v/>
      </c>
      <c r="S224" s="68" t="str">
        <f>IF(ISNUMBER($G224),IF(AND($G224&lt;DATE(ML_ANO,6,1),IF(ISNUMBER($H224),$H224,$G224)&gt;=DATE(ML_ANO,5,1)),1,""),"")</f>
        <v/>
      </c>
      <c r="T224" s="68" t="str">
        <f>IF(ISNUMBER($G224),IF(AND($G224&lt;DATE(ML_ANO,7,1),IF(ISNUMBER($H224),$H224,$G224)&gt;=DATE(ML_ANO,6,1)),1,""),"")</f>
        <v/>
      </c>
      <c r="U224" s="68" t="str">
        <f>IF(ISNUMBER($G224),IF(AND($G224&lt;DATE(ML_ANO,8,1),IF(ISNUMBER($H224),$H224,$G224)&gt;=DATE(ML_ANO,7,1)),1,""),"")</f>
        <v/>
      </c>
      <c r="V224" s="68" t="str">
        <f>IF(ISNUMBER($G224),IF(AND($G224&lt;DATE(ML_ANO,9,1),IF(ISNUMBER($H224),$H224,$G224)&gt;=DATE(ML_ANO,8,1)),1,""),"")</f>
        <v/>
      </c>
      <c r="W224" s="68" t="str">
        <f>IF(ISNUMBER($G224),IF(AND($G224&lt;DATE(ML_ANO,10,1),IF(ISNUMBER($H224),$H224,$G224)&gt;=DATE(ML_ANO,9,1)),1,""),"")</f>
        <v/>
      </c>
      <c r="X224" s="68" t="str">
        <f>IF(ISNUMBER($G224),IF(AND($G224&lt;DATE(ML_ANO,11,1),IF(ISNUMBER($H224),$H224,$G224)&gt;=DATE(ML_ANO,10,1)),1,""),"")</f>
        <v/>
      </c>
      <c r="Y224" s="68" t="str">
        <f>IF(ISNUMBER($G224),IF(AND($G224&lt;DATE(ML_ANO,12,1),IF(ISNUMBER($H224),$H224,$G224)&gt;=DATE(ML_ANO,11,1)),1,""),"")</f>
        <v/>
      </c>
      <c r="Z224" s="68" t="str">
        <f>IF(ISNUMBER($G224),IF(AND($G224&lt;DATE(ML_ANO,13,1),IF(ISNUMBER($H224),$H224,$G224)&gt;=DATE(ML_ANO,12,1)),1,""),"")</f>
        <v/>
      </c>
    </row>
    <row r="225">
      <c r="A225" s="42" t="inlineStr">
        <is>
          <t>A-221</t>
        </is>
      </c>
      <c r="B225" s="43" t="str">
        <f>IF($E225="","",IF(COUNTIF('Plan Cultivos'!$D$5:$D$204,"?*")=1,INDEX('Plan Cultivos'!$A$5:$A$204,MATCH("?*",'Plan Cultivos'!$D$5:$D$204,0)),""))</f>
        <v/>
      </c>
      <c r="C225" s="41" t="str">
        <f>IF($E225="","",ML_N)</f>
        <v/>
      </c>
      <c r="D225" s="43" t="str">
        <f>IF($B225="","",IFERROR(VLOOKUP($B225,'Plan Cultivos'!$A$5:$D$204,4,FALSE)&amp;"",""))</f>
        <v/>
      </c>
      <c r="E225" s="45" t="n"/>
      <c r="F225" s="43" t="n"/>
      <c r="G225" s="52" t="n"/>
      <c r="H225" s="52" t="n"/>
      <c r="I225" s="53" t="str">
        <f>IF(AND(ISNUMBER($G225),ISNUMBER($H225)),$H225-$G225+1,"")</f>
        <v/>
      </c>
      <c r="J225" s="43" t="str">
        <f>IF($E225="","",ML_RESP)</f>
        <v/>
      </c>
      <c r="K225" s="45" t="str">
        <f>IF($E225="","",IFERROR(VLOOKUP($B225,'Plan Cultivos'!$A$5:$T$204,20,FALSE)&amp;"",ML_FICHA&amp;""))</f>
        <v/>
      </c>
      <c r="L225" s="45" t="n"/>
      <c r="M225" s="43" t="n"/>
      <c r="N225" s="56" t="n"/>
      <c r="O225" s="67" t="str">
        <f>IF(ISNUMBER($G225),IF(AND($G225&lt;DATE(ML_ANO,2,1),IF(ISNUMBER($H225),$H225,$G225)&gt;=DATE(ML_ANO,1,1)),1,""),"")</f>
        <v/>
      </c>
      <c r="P225" s="67" t="str">
        <f>IF(ISNUMBER($G225),IF(AND($G225&lt;DATE(ML_ANO,3,1),IF(ISNUMBER($H225),$H225,$G225)&gt;=DATE(ML_ANO,2,1)),1,""),"")</f>
        <v/>
      </c>
      <c r="Q225" s="67" t="str">
        <f>IF(ISNUMBER($G225),IF(AND($G225&lt;DATE(ML_ANO,4,1),IF(ISNUMBER($H225),$H225,$G225)&gt;=DATE(ML_ANO,3,1)),1,""),"")</f>
        <v/>
      </c>
      <c r="R225" s="67" t="str">
        <f>IF(ISNUMBER($G225),IF(AND($G225&lt;DATE(ML_ANO,5,1),IF(ISNUMBER($H225),$H225,$G225)&gt;=DATE(ML_ANO,4,1)),1,""),"")</f>
        <v/>
      </c>
      <c r="S225" s="67" t="str">
        <f>IF(ISNUMBER($G225),IF(AND($G225&lt;DATE(ML_ANO,6,1),IF(ISNUMBER($H225),$H225,$G225)&gt;=DATE(ML_ANO,5,1)),1,""),"")</f>
        <v/>
      </c>
      <c r="T225" s="67" t="str">
        <f>IF(ISNUMBER($G225),IF(AND($G225&lt;DATE(ML_ANO,7,1),IF(ISNUMBER($H225),$H225,$G225)&gt;=DATE(ML_ANO,6,1)),1,""),"")</f>
        <v/>
      </c>
      <c r="U225" s="67" t="str">
        <f>IF(ISNUMBER($G225),IF(AND($G225&lt;DATE(ML_ANO,8,1),IF(ISNUMBER($H225),$H225,$G225)&gt;=DATE(ML_ANO,7,1)),1,""),"")</f>
        <v/>
      </c>
      <c r="V225" s="67" t="str">
        <f>IF(ISNUMBER($G225),IF(AND($G225&lt;DATE(ML_ANO,9,1),IF(ISNUMBER($H225),$H225,$G225)&gt;=DATE(ML_ANO,8,1)),1,""),"")</f>
        <v/>
      </c>
      <c r="W225" s="67" t="str">
        <f>IF(ISNUMBER($G225),IF(AND($G225&lt;DATE(ML_ANO,10,1),IF(ISNUMBER($H225),$H225,$G225)&gt;=DATE(ML_ANO,9,1)),1,""),"")</f>
        <v/>
      </c>
      <c r="X225" s="67" t="str">
        <f>IF(ISNUMBER($G225),IF(AND($G225&lt;DATE(ML_ANO,11,1),IF(ISNUMBER($H225),$H225,$G225)&gt;=DATE(ML_ANO,10,1)),1,""),"")</f>
        <v/>
      </c>
      <c r="Y225" s="67" t="str">
        <f>IF(ISNUMBER($G225),IF(AND($G225&lt;DATE(ML_ANO,12,1),IF(ISNUMBER($H225),$H225,$G225)&gt;=DATE(ML_ANO,11,1)),1,""),"")</f>
        <v/>
      </c>
      <c r="Z225" s="67" t="str">
        <f>IF(ISNUMBER($G225),IF(AND($G225&lt;DATE(ML_ANO,13,1),IF(ISNUMBER($H225),$H225,$G225)&gt;=DATE(ML_ANO,12,1)),1,""),"")</f>
        <v/>
      </c>
    </row>
    <row r="226">
      <c r="A226" s="57" t="inlineStr">
        <is>
          <t>A-222</t>
        </is>
      </c>
      <c r="B226" s="48" t="str">
        <f>IF($E226="","",IF(COUNTIF('Plan Cultivos'!$D$5:$D$204,"?*")=1,INDEX('Plan Cultivos'!$A$5:$A$204,MATCH("?*",'Plan Cultivos'!$D$5:$D$204,0)),""))</f>
        <v/>
      </c>
      <c r="C226" s="58" t="str">
        <f>IF($E226="","",ML_N)</f>
        <v/>
      </c>
      <c r="D226" s="48" t="str">
        <f>IF($B226="","",IFERROR(VLOOKUP($B226,'Plan Cultivos'!$A$5:$D$204,4,FALSE)&amp;"",""))</f>
        <v/>
      </c>
      <c r="E226" s="47" t="n"/>
      <c r="F226" s="48" t="n"/>
      <c r="G226" s="59" t="n"/>
      <c r="H226" s="59" t="n"/>
      <c r="I226" s="60" t="str">
        <f>IF(AND(ISNUMBER($G226),ISNUMBER($H226)),$H226-$G226+1,"")</f>
        <v/>
      </c>
      <c r="J226" s="48" t="str">
        <f>IF($E226="","",ML_RESP)</f>
        <v/>
      </c>
      <c r="K226" s="47" t="str">
        <f>IF($E226="","",IFERROR(VLOOKUP($B226,'Plan Cultivos'!$A$5:$T$204,20,FALSE)&amp;"",ML_FICHA&amp;""))</f>
        <v/>
      </c>
      <c r="L226" s="47" t="n"/>
      <c r="M226" s="48" t="n"/>
      <c r="N226" s="63" t="n"/>
      <c r="O226" s="68" t="str">
        <f>IF(ISNUMBER($G226),IF(AND($G226&lt;DATE(ML_ANO,2,1),IF(ISNUMBER($H226),$H226,$G226)&gt;=DATE(ML_ANO,1,1)),1,""),"")</f>
        <v/>
      </c>
      <c r="P226" s="68" t="str">
        <f>IF(ISNUMBER($G226),IF(AND($G226&lt;DATE(ML_ANO,3,1),IF(ISNUMBER($H226),$H226,$G226)&gt;=DATE(ML_ANO,2,1)),1,""),"")</f>
        <v/>
      </c>
      <c r="Q226" s="68" t="str">
        <f>IF(ISNUMBER($G226),IF(AND($G226&lt;DATE(ML_ANO,4,1),IF(ISNUMBER($H226),$H226,$G226)&gt;=DATE(ML_ANO,3,1)),1,""),"")</f>
        <v/>
      </c>
      <c r="R226" s="68" t="str">
        <f>IF(ISNUMBER($G226),IF(AND($G226&lt;DATE(ML_ANO,5,1),IF(ISNUMBER($H226),$H226,$G226)&gt;=DATE(ML_ANO,4,1)),1,""),"")</f>
        <v/>
      </c>
      <c r="S226" s="68" t="str">
        <f>IF(ISNUMBER($G226),IF(AND($G226&lt;DATE(ML_ANO,6,1),IF(ISNUMBER($H226),$H226,$G226)&gt;=DATE(ML_ANO,5,1)),1,""),"")</f>
        <v/>
      </c>
      <c r="T226" s="68" t="str">
        <f>IF(ISNUMBER($G226),IF(AND($G226&lt;DATE(ML_ANO,7,1),IF(ISNUMBER($H226),$H226,$G226)&gt;=DATE(ML_ANO,6,1)),1,""),"")</f>
        <v/>
      </c>
      <c r="U226" s="68" t="str">
        <f>IF(ISNUMBER($G226),IF(AND($G226&lt;DATE(ML_ANO,8,1),IF(ISNUMBER($H226),$H226,$G226)&gt;=DATE(ML_ANO,7,1)),1,""),"")</f>
        <v/>
      </c>
      <c r="V226" s="68" t="str">
        <f>IF(ISNUMBER($G226),IF(AND($G226&lt;DATE(ML_ANO,9,1),IF(ISNUMBER($H226),$H226,$G226)&gt;=DATE(ML_ANO,8,1)),1,""),"")</f>
        <v/>
      </c>
      <c r="W226" s="68" t="str">
        <f>IF(ISNUMBER($G226),IF(AND($G226&lt;DATE(ML_ANO,10,1),IF(ISNUMBER($H226),$H226,$G226)&gt;=DATE(ML_ANO,9,1)),1,""),"")</f>
        <v/>
      </c>
      <c r="X226" s="68" t="str">
        <f>IF(ISNUMBER($G226),IF(AND($G226&lt;DATE(ML_ANO,11,1),IF(ISNUMBER($H226),$H226,$G226)&gt;=DATE(ML_ANO,10,1)),1,""),"")</f>
        <v/>
      </c>
      <c r="Y226" s="68" t="str">
        <f>IF(ISNUMBER($G226),IF(AND($G226&lt;DATE(ML_ANO,12,1),IF(ISNUMBER($H226),$H226,$G226)&gt;=DATE(ML_ANO,11,1)),1,""),"")</f>
        <v/>
      </c>
      <c r="Z226" s="68" t="str">
        <f>IF(ISNUMBER($G226),IF(AND($G226&lt;DATE(ML_ANO,13,1),IF(ISNUMBER($H226),$H226,$G226)&gt;=DATE(ML_ANO,12,1)),1,""),"")</f>
        <v/>
      </c>
    </row>
    <row r="227">
      <c r="A227" s="42" t="inlineStr">
        <is>
          <t>A-223</t>
        </is>
      </c>
      <c r="B227" s="43" t="str">
        <f>IF($E227="","",IF(COUNTIF('Plan Cultivos'!$D$5:$D$204,"?*")=1,INDEX('Plan Cultivos'!$A$5:$A$204,MATCH("?*",'Plan Cultivos'!$D$5:$D$204,0)),""))</f>
        <v/>
      </c>
      <c r="C227" s="41" t="str">
        <f>IF($E227="","",ML_N)</f>
        <v/>
      </c>
      <c r="D227" s="43" t="str">
        <f>IF($B227="","",IFERROR(VLOOKUP($B227,'Plan Cultivos'!$A$5:$D$204,4,FALSE)&amp;"",""))</f>
        <v/>
      </c>
      <c r="E227" s="45" t="n"/>
      <c r="F227" s="43" t="n"/>
      <c r="G227" s="52" t="n"/>
      <c r="H227" s="52" t="n"/>
      <c r="I227" s="53" t="str">
        <f>IF(AND(ISNUMBER($G227),ISNUMBER($H227)),$H227-$G227+1,"")</f>
        <v/>
      </c>
      <c r="J227" s="43" t="str">
        <f>IF($E227="","",ML_RESP)</f>
        <v/>
      </c>
      <c r="K227" s="45" t="str">
        <f>IF($E227="","",IFERROR(VLOOKUP($B227,'Plan Cultivos'!$A$5:$T$204,20,FALSE)&amp;"",ML_FICHA&amp;""))</f>
        <v/>
      </c>
      <c r="L227" s="45" t="n"/>
      <c r="M227" s="43" t="n"/>
      <c r="N227" s="56" t="n"/>
      <c r="O227" s="67" t="str">
        <f>IF(ISNUMBER($G227),IF(AND($G227&lt;DATE(ML_ANO,2,1),IF(ISNUMBER($H227),$H227,$G227)&gt;=DATE(ML_ANO,1,1)),1,""),"")</f>
        <v/>
      </c>
      <c r="P227" s="67" t="str">
        <f>IF(ISNUMBER($G227),IF(AND($G227&lt;DATE(ML_ANO,3,1),IF(ISNUMBER($H227),$H227,$G227)&gt;=DATE(ML_ANO,2,1)),1,""),"")</f>
        <v/>
      </c>
      <c r="Q227" s="67" t="str">
        <f>IF(ISNUMBER($G227),IF(AND($G227&lt;DATE(ML_ANO,4,1),IF(ISNUMBER($H227),$H227,$G227)&gt;=DATE(ML_ANO,3,1)),1,""),"")</f>
        <v/>
      </c>
      <c r="R227" s="67" t="str">
        <f>IF(ISNUMBER($G227),IF(AND($G227&lt;DATE(ML_ANO,5,1),IF(ISNUMBER($H227),$H227,$G227)&gt;=DATE(ML_ANO,4,1)),1,""),"")</f>
        <v/>
      </c>
      <c r="S227" s="67" t="str">
        <f>IF(ISNUMBER($G227),IF(AND($G227&lt;DATE(ML_ANO,6,1),IF(ISNUMBER($H227),$H227,$G227)&gt;=DATE(ML_ANO,5,1)),1,""),"")</f>
        <v/>
      </c>
      <c r="T227" s="67" t="str">
        <f>IF(ISNUMBER($G227),IF(AND($G227&lt;DATE(ML_ANO,7,1),IF(ISNUMBER($H227),$H227,$G227)&gt;=DATE(ML_ANO,6,1)),1,""),"")</f>
        <v/>
      </c>
      <c r="U227" s="67" t="str">
        <f>IF(ISNUMBER($G227),IF(AND($G227&lt;DATE(ML_ANO,8,1),IF(ISNUMBER($H227),$H227,$G227)&gt;=DATE(ML_ANO,7,1)),1,""),"")</f>
        <v/>
      </c>
      <c r="V227" s="67" t="str">
        <f>IF(ISNUMBER($G227),IF(AND($G227&lt;DATE(ML_ANO,9,1),IF(ISNUMBER($H227),$H227,$G227)&gt;=DATE(ML_ANO,8,1)),1,""),"")</f>
        <v/>
      </c>
      <c r="W227" s="67" t="str">
        <f>IF(ISNUMBER($G227),IF(AND($G227&lt;DATE(ML_ANO,10,1),IF(ISNUMBER($H227),$H227,$G227)&gt;=DATE(ML_ANO,9,1)),1,""),"")</f>
        <v/>
      </c>
      <c r="X227" s="67" t="str">
        <f>IF(ISNUMBER($G227),IF(AND($G227&lt;DATE(ML_ANO,11,1),IF(ISNUMBER($H227),$H227,$G227)&gt;=DATE(ML_ANO,10,1)),1,""),"")</f>
        <v/>
      </c>
      <c r="Y227" s="67" t="str">
        <f>IF(ISNUMBER($G227),IF(AND($G227&lt;DATE(ML_ANO,12,1),IF(ISNUMBER($H227),$H227,$G227)&gt;=DATE(ML_ANO,11,1)),1,""),"")</f>
        <v/>
      </c>
      <c r="Z227" s="67" t="str">
        <f>IF(ISNUMBER($G227),IF(AND($G227&lt;DATE(ML_ANO,13,1),IF(ISNUMBER($H227),$H227,$G227)&gt;=DATE(ML_ANO,12,1)),1,""),"")</f>
        <v/>
      </c>
    </row>
    <row r="228">
      <c r="A228" s="57" t="inlineStr">
        <is>
          <t>A-224</t>
        </is>
      </c>
      <c r="B228" s="48" t="str">
        <f>IF($E228="","",IF(COUNTIF('Plan Cultivos'!$D$5:$D$204,"?*")=1,INDEX('Plan Cultivos'!$A$5:$A$204,MATCH("?*",'Plan Cultivos'!$D$5:$D$204,0)),""))</f>
        <v/>
      </c>
      <c r="C228" s="58" t="str">
        <f>IF($E228="","",ML_N)</f>
        <v/>
      </c>
      <c r="D228" s="48" t="str">
        <f>IF($B228="","",IFERROR(VLOOKUP($B228,'Plan Cultivos'!$A$5:$D$204,4,FALSE)&amp;"",""))</f>
        <v/>
      </c>
      <c r="E228" s="47" t="n"/>
      <c r="F228" s="48" t="n"/>
      <c r="G228" s="59" t="n"/>
      <c r="H228" s="59" t="n"/>
      <c r="I228" s="60" t="str">
        <f>IF(AND(ISNUMBER($G228),ISNUMBER($H228)),$H228-$G228+1,"")</f>
        <v/>
      </c>
      <c r="J228" s="48" t="str">
        <f>IF($E228="","",ML_RESP)</f>
        <v/>
      </c>
      <c r="K228" s="47" t="str">
        <f>IF($E228="","",IFERROR(VLOOKUP($B228,'Plan Cultivos'!$A$5:$T$204,20,FALSE)&amp;"",ML_FICHA&amp;""))</f>
        <v/>
      </c>
      <c r="L228" s="47" t="n"/>
      <c r="M228" s="48" t="n"/>
      <c r="N228" s="63" t="n"/>
      <c r="O228" s="68" t="str">
        <f>IF(ISNUMBER($G228),IF(AND($G228&lt;DATE(ML_ANO,2,1),IF(ISNUMBER($H228),$H228,$G228)&gt;=DATE(ML_ANO,1,1)),1,""),"")</f>
        <v/>
      </c>
      <c r="P228" s="68" t="str">
        <f>IF(ISNUMBER($G228),IF(AND($G228&lt;DATE(ML_ANO,3,1),IF(ISNUMBER($H228),$H228,$G228)&gt;=DATE(ML_ANO,2,1)),1,""),"")</f>
        <v/>
      </c>
      <c r="Q228" s="68" t="str">
        <f>IF(ISNUMBER($G228),IF(AND($G228&lt;DATE(ML_ANO,4,1),IF(ISNUMBER($H228),$H228,$G228)&gt;=DATE(ML_ANO,3,1)),1,""),"")</f>
        <v/>
      </c>
      <c r="R228" s="68" t="str">
        <f>IF(ISNUMBER($G228),IF(AND($G228&lt;DATE(ML_ANO,5,1),IF(ISNUMBER($H228),$H228,$G228)&gt;=DATE(ML_ANO,4,1)),1,""),"")</f>
        <v/>
      </c>
      <c r="S228" s="68" t="str">
        <f>IF(ISNUMBER($G228),IF(AND($G228&lt;DATE(ML_ANO,6,1),IF(ISNUMBER($H228),$H228,$G228)&gt;=DATE(ML_ANO,5,1)),1,""),"")</f>
        <v/>
      </c>
      <c r="T228" s="68" t="str">
        <f>IF(ISNUMBER($G228),IF(AND($G228&lt;DATE(ML_ANO,7,1),IF(ISNUMBER($H228),$H228,$G228)&gt;=DATE(ML_ANO,6,1)),1,""),"")</f>
        <v/>
      </c>
      <c r="U228" s="68" t="str">
        <f>IF(ISNUMBER($G228),IF(AND($G228&lt;DATE(ML_ANO,8,1),IF(ISNUMBER($H228),$H228,$G228)&gt;=DATE(ML_ANO,7,1)),1,""),"")</f>
        <v/>
      </c>
      <c r="V228" s="68" t="str">
        <f>IF(ISNUMBER($G228),IF(AND($G228&lt;DATE(ML_ANO,9,1),IF(ISNUMBER($H228),$H228,$G228)&gt;=DATE(ML_ANO,8,1)),1,""),"")</f>
        <v/>
      </c>
      <c r="W228" s="68" t="str">
        <f>IF(ISNUMBER($G228),IF(AND($G228&lt;DATE(ML_ANO,10,1),IF(ISNUMBER($H228),$H228,$G228)&gt;=DATE(ML_ANO,9,1)),1,""),"")</f>
        <v/>
      </c>
      <c r="X228" s="68" t="str">
        <f>IF(ISNUMBER($G228),IF(AND($G228&lt;DATE(ML_ANO,11,1),IF(ISNUMBER($H228),$H228,$G228)&gt;=DATE(ML_ANO,10,1)),1,""),"")</f>
        <v/>
      </c>
      <c r="Y228" s="68" t="str">
        <f>IF(ISNUMBER($G228),IF(AND($G228&lt;DATE(ML_ANO,12,1),IF(ISNUMBER($H228),$H228,$G228)&gt;=DATE(ML_ANO,11,1)),1,""),"")</f>
        <v/>
      </c>
      <c r="Z228" s="68" t="str">
        <f>IF(ISNUMBER($G228),IF(AND($G228&lt;DATE(ML_ANO,13,1),IF(ISNUMBER($H228),$H228,$G228)&gt;=DATE(ML_ANO,12,1)),1,""),"")</f>
        <v/>
      </c>
    </row>
    <row r="229">
      <c r="A229" s="42" t="inlineStr">
        <is>
          <t>A-225</t>
        </is>
      </c>
      <c r="B229" s="43" t="str">
        <f>IF($E229="","",IF(COUNTIF('Plan Cultivos'!$D$5:$D$204,"?*")=1,INDEX('Plan Cultivos'!$A$5:$A$204,MATCH("?*",'Plan Cultivos'!$D$5:$D$204,0)),""))</f>
        <v/>
      </c>
      <c r="C229" s="41" t="str">
        <f>IF($E229="","",ML_N)</f>
        <v/>
      </c>
      <c r="D229" s="43" t="str">
        <f>IF($B229="","",IFERROR(VLOOKUP($B229,'Plan Cultivos'!$A$5:$D$204,4,FALSE)&amp;"",""))</f>
        <v/>
      </c>
      <c r="E229" s="45" t="n"/>
      <c r="F229" s="43" t="n"/>
      <c r="G229" s="52" t="n"/>
      <c r="H229" s="52" t="n"/>
      <c r="I229" s="53" t="str">
        <f>IF(AND(ISNUMBER($G229),ISNUMBER($H229)),$H229-$G229+1,"")</f>
        <v/>
      </c>
      <c r="J229" s="43" t="str">
        <f>IF($E229="","",ML_RESP)</f>
        <v/>
      </c>
      <c r="K229" s="45" t="str">
        <f>IF($E229="","",IFERROR(VLOOKUP($B229,'Plan Cultivos'!$A$5:$T$204,20,FALSE)&amp;"",ML_FICHA&amp;""))</f>
        <v/>
      </c>
      <c r="L229" s="45" t="n"/>
      <c r="M229" s="43" t="n"/>
      <c r="N229" s="56" t="n"/>
      <c r="O229" s="67" t="str">
        <f>IF(ISNUMBER($G229),IF(AND($G229&lt;DATE(ML_ANO,2,1),IF(ISNUMBER($H229),$H229,$G229)&gt;=DATE(ML_ANO,1,1)),1,""),"")</f>
        <v/>
      </c>
      <c r="P229" s="67" t="str">
        <f>IF(ISNUMBER($G229),IF(AND($G229&lt;DATE(ML_ANO,3,1),IF(ISNUMBER($H229),$H229,$G229)&gt;=DATE(ML_ANO,2,1)),1,""),"")</f>
        <v/>
      </c>
      <c r="Q229" s="67" t="str">
        <f>IF(ISNUMBER($G229),IF(AND($G229&lt;DATE(ML_ANO,4,1),IF(ISNUMBER($H229),$H229,$G229)&gt;=DATE(ML_ANO,3,1)),1,""),"")</f>
        <v/>
      </c>
      <c r="R229" s="67" t="str">
        <f>IF(ISNUMBER($G229),IF(AND($G229&lt;DATE(ML_ANO,5,1),IF(ISNUMBER($H229),$H229,$G229)&gt;=DATE(ML_ANO,4,1)),1,""),"")</f>
        <v/>
      </c>
      <c r="S229" s="67" t="str">
        <f>IF(ISNUMBER($G229),IF(AND($G229&lt;DATE(ML_ANO,6,1),IF(ISNUMBER($H229),$H229,$G229)&gt;=DATE(ML_ANO,5,1)),1,""),"")</f>
        <v/>
      </c>
      <c r="T229" s="67" t="str">
        <f>IF(ISNUMBER($G229),IF(AND($G229&lt;DATE(ML_ANO,7,1),IF(ISNUMBER($H229),$H229,$G229)&gt;=DATE(ML_ANO,6,1)),1,""),"")</f>
        <v/>
      </c>
      <c r="U229" s="67" t="str">
        <f>IF(ISNUMBER($G229),IF(AND($G229&lt;DATE(ML_ANO,8,1),IF(ISNUMBER($H229),$H229,$G229)&gt;=DATE(ML_ANO,7,1)),1,""),"")</f>
        <v/>
      </c>
      <c r="V229" s="67" t="str">
        <f>IF(ISNUMBER($G229),IF(AND($G229&lt;DATE(ML_ANO,9,1),IF(ISNUMBER($H229),$H229,$G229)&gt;=DATE(ML_ANO,8,1)),1,""),"")</f>
        <v/>
      </c>
      <c r="W229" s="67" t="str">
        <f>IF(ISNUMBER($G229),IF(AND($G229&lt;DATE(ML_ANO,10,1),IF(ISNUMBER($H229),$H229,$G229)&gt;=DATE(ML_ANO,9,1)),1,""),"")</f>
        <v/>
      </c>
      <c r="X229" s="67" t="str">
        <f>IF(ISNUMBER($G229),IF(AND($G229&lt;DATE(ML_ANO,11,1),IF(ISNUMBER($H229),$H229,$G229)&gt;=DATE(ML_ANO,10,1)),1,""),"")</f>
        <v/>
      </c>
      <c r="Y229" s="67" t="str">
        <f>IF(ISNUMBER($G229),IF(AND($G229&lt;DATE(ML_ANO,12,1),IF(ISNUMBER($H229),$H229,$G229)&gt;=DATE(ML_ANO,11,1)),1,""),"")</f>
        <v/>
      </c>
      <c r="Z229" s="67" t="str">
        <f>IF(ISNUMBER($G229),IF(AND($G229&lt;DATE(ML_ANO,13,1),IF(ISNUMBER($H229),$H229,$G229)&gt;=DATE(ML_ANO,12,1)),1,""),"")</f>
        <v/>
      </c>
    </row>
    <row r="230">
      <c r="A230" s="57" t="inlineStr">
        <is>
          <t>A-226</t>
        </is>
      </c>
      <c r="B230" s="48" t="str">
        <f>IF($E230="","",IF(COUNTIF('Plan Cultivos'!$D$5:$D$204,"?*")=1,INDEX('Plan Cultivos'!$A$5:$A$204,MATCH("?*",'Plan Cultivos'!$D$5:$D$204,0)),""))</f>
        <v/>
      </c>
      <c r="C230" s="58" t="str">
        <f>IF($E230="","",ML_N)</f>
        <v/>
      </c>
      <c r="D230" s="48" t="str">
        <f>IF($B230="","",IFERROR(VLOOKUP($B230,'Plan Cultivos'!$A$5:$D$204,4,FALSE)&amp;"",""))</f>
        <v/>
      </c>
      <c r="E230" s="47" t="n"/>
      <c r="F230" s="48" t="n"/>
      <c r="G230" s="59" t="n"/>
      <c r="H230" s="59" t="n"/>
      <c r="I230" s="60" t="str">
        <f>IF(AND(ISNUMBER($G230),ISNUMBER($H230)),$H230-$G230+1,"")</f>
        <v/>
      </c>
      <c r="J230" s="48" t="str">
        <f>IF($E230="","",ML_RESP)</f>
        <v/>
      </c>
      <c r="K230" s="47" t="str">
        <f>IF($E230="","",IFERROR(VLOOKUP($B230,'Plan Cultivos'!$A$5:$T$204,20,FALSE)&amp;"",ML_FICHA&amp;""))</f>
        <v/>
      </c>
      <c r="L230" s="47" t="n"/>
      <c r="M230" s="48" t="n"/>
      <c r="N230" s="63" t="n"/>
      <c r="O230" s="68" t="str">
        <f>IF(ISNUMBER($G230),IF(AND($G230&lt;DATE(ML_ANO,2,1),IF(ISNUMBER($H230),$H230,$G230)&gt;=DATE(ML_ANO,1,1)),1,""),"")</f>
        <v/>
      </c>
      <c r="P230" s="68" t="str">
        <f>IF(ISNUMBER($G230),IF(AND($G230&lt;DATE(ML_ANO,3,1),IF(ISNUMBER($H230),$H230,$G230)&gt;=DATE(ML_ANO,2,1)),1,""),"")</f>
        <v/>
      </c>
      <c r="Q230" s="68" t="str">
        <f>IF(ISNUMBER($G230),IF(AND($G230&lt;DATE(ML_ANO,4,1),IF(ISNUMBER($H230),$H230,$G230)&gt;=DATE(ML_ANO,3,1)),1,""),"")</f>
        <v/>
      </c>
      <c r="R230" s="68" t="str">
        <f>IF(ISNUMBER($G230),IF(AND($G230&lt;DATE(ML_ANO,5,1),IF(ISNUMBER($H230),$H230,$G230)&gt;=DATE(ML_ANO,4,1)),1,""),"")</f>
        <v/>
      </c>
      <c r="S230" s="68" t="str">
        <f>IF(ISNUMBER($G230),IF(AND($G230&lt;DATE(ML_ANO,6,1),IF(ISNUMBER($H230),$H230,$G230)&gt;=DATE(ML_ANO,5,1)),1,""),"")</f>
        <v/>
      </c>
      <c r="T230" s="68" t="str">
        <f>IF(ISNUMBER($G230),IF(AND($G230&lt;DATE(ML_ANO,7,1),IF(ISNUMBER($H230),$H230,$G230)&gt;=DATE(ML_ANO,6,1)),1,""),"")</f>
        <v/>
      </c>
      <c r="U230" s="68" t="str">
        <f>IF(ISNUMBER($G230),IF(AND($G230&lt;DATE(ML_ANO,8,1),IF(ISNUMBER($H230),$H230,$G230)&gt;=DATE(ML_ANO,7,1)),1,""),"")</f>
        <v/>
      </c>
      <c r="V230" s="68" t="str">
        <f>IF(ISNUMBER($G230),IF(AND($G230&lt;DATE(ML_ANO,9,1),IF(ISNUMBER($H230),$H230,$G230)&gt;=DATE(ML_ANO,8,1)),1,""),"")</f>
        <v/>
      </c>
      <c r="W230" s="68" t="str">
        <f>IF(ISNUMBER($G230),IF(AND($G230&lt;DATE(ML_ANO,10,1),IF(ISNUMBER($H230),$H230,$G230)&gt;=DATE(ML_ANO,9,1)),1,""),"")</f>
        <v/>
      </c>
      <c r="X230" s="68" t="str">
        <f>IF(ISNUMBER($G230),IF(AND($G230&lt;DATE(ML_ANO,11,1),IF(ISNUMBER($H230),$H230,$G230)&gt;=DATE(ML_ANO,10,1)),1,""),"")</f>
        <v/>
      </c>
      <c r="Y230" s="68" t="str">
        <f>IF(ISNUMBER($G230),IF(AND($G230&lt;DATE(ML_ANO,12,1),IF(ISNUMBER($H230),$H230,$G230)&gt;=DATE(ML_ANO,11,1)),1,""),"")</f>
        <v/>
      </c>
      <c r="Z230" s="68" t="str">
        <f>IF(ISNUMBER($G230),IF(AND($G230&lt;DATE(ML_ANO,13,1),IF(ISNUMBER($H230),$H230,$G230)&gt;=DATE(ML_ANO,12,1)),1,""),"")</f>
        <v/>
      </c>
    </row>
    <row r="231">
      <c r="A231" s="42" t="inlineStr">
        <is>
          <t>A-227</t>
        </is>
      </c>
      <c r="B231" s="43" t="str">
        <f>IF($E231="","",IF(COUNTIF('Plan Cultivos'!$D$5:$D$204,"?*")=1,INDEX('Plan Cultivos'!$A$5:$A$204,MATCH("?*",'Plan Cultivos'!$D$5:$D$204,0)),""))</f>
        <v/>
      </c>
      <c r="C231" s="41" t="str">
        <f>IF($E231="","",ML_N)</f>
        <v/>
      </c>
      <c r="D231" s="43" t="str">
        <f>IF($B231="","",IFERROR(VLOOKUP($B231,'Plan Cultivos'!$A$5:$D$204,4,FALSE)&amp;"",""))</f>
        <v/>
      </c>
      <c r="E231" s="45" t="n"/>
      <c r="F231" s="43" t="n"/>
      <c r="G231" s="52" t="n"/>
      <c r="H231" s="52" t="n"/>
      <c r="I231" s="53" t="str">
        <f>IF(AND(ISNUMBER($G231),ISNUMBER($H231)),$H231-$G231+1,"")</f>
        <v/>
      </c>
      <c r="J231" s="43" t="str">
        <f>IF($E231="","",ML_RESP)</f>
        <v/>
      </c>
      <c r="K231" s="45" t="str">
        <f>IF($E231="","",IFERROR(VLOOKUP($B231,'Plan Cultivos'!$A$5:$T$204,20,FALSE)&amp;"",ML_FICHA&amp;""))</f>
        <v/>
      </c>
      <c r="L231" s="45" t="n"/>
      <c r="M231" s="43" t="n"/>
      <c r="N231" s="56" t="n"/>
      <c r="O231" s="67" t="str">
        <f>IF(ISNUMBER($G231),IF(AND($G231&lt;DATE(ML_ANO,2,1),IF(ISNUMBER($H231),$H231,$G231)&gt;=DATE(ML_ANO,1,1)),1,""),"")</f>
        <v/>
      </c>
      <c r="P231" s="67" t="str">
        <f>IF(ISNUMBER($G231),IF(AND($G231&lt;DATE(ML_ANO,3,1),IF(ISNUMBER($H231),$H231,$G231)&gt;=DATE(ML_ANO,2,1)),1,""),"")</f>
        <v/>
      </c>
      <c r="Q231" s="67" t="str">
        <f>IF(ISNUMBER($G231),IF(AND($G231&lt;DATE(ML_ANO,4,1),IF(ISNUMBER($H231),$H231,$G231)&gt;=DATE(ML_ANO,3,1)),1,""),"")</f>
        <v/>
      </c>
      <c r="R231" s="67" t="str">
        <f>IF(ISNUMBER($G231),IF(AND($G231&lt;DATE(ML_ANO,5,1),IF(ISNUMBER($H231),$H231,$G231)&gt;=DATE(ML_ANO,4,1)),1,""),"")</f>
        <v/>
      </c>
      <c r="S231" s="67" t="str">
        <f>IF(ISNUMBER($G231),IF(AND($G231&lt;DATE(ML_ANO,6,1),IF(ISNUMBER($H231),$H231,$G231)&gt;=DATE(ML_ANO,5,1)),1,""),"")</f>
        <v/>
      </c>
      <c r="T231" s="67" t="str">
        <f>IF(ISNUMBER($G231),IF(AND($G231&lt;DATE(ML_ANO,7,1),IF(ISNUMBER($H231),$H231,$G231)&gt;=DATE(ML_ANO,6,1)),1,""),"")</f>
        <v/>
      </c>
      <c r="U231" s="67" t="str">
        <f>IF(ISNUMBER($G231),IF(AND($G231&lt;DATE(ML_ANO,8,1),IF(ISNUMBER($H231),$H231,$G231)&gt;=DATE(ML_ANO,7,1)),1,""),"")</f>
        <v/>
      </c>
      <c r="V231" s="67" t="str">
        <f>IF(ISNUMBER($G231),IF(AND($G231&lt;DATE(ML_ANO,9,1),IF(ISNUMBER($H231),$H231,$G231)&gt;=DATE(ML_ANO,8,1)),1,""),"")</f>
        <v/>
      </c>
      <c r="W231" s="67" t="str">
        <f>IF(ISNUMBER($G231),IF(AND($G231&lt;DATE(ML_ANO,10,1),IF(ISNUMBER($H231),$H231,$G231)&gt;=DATE(ML_ANO,9,1)),1,""),"")</f>
        <v/>
      </c>
      <c r="X231" s="67" t="str">
        <f>IF(ISNUMBER($G231),IF(AND($G231&lt;DATE(ML_ANO,11,1),IF(ISNUMBER($H231),$H231,$G231)&gt;=DATE(ML_ANO,10,1)),1,""),"")</f>
        <v/>
      </c>
      <c r="Y231" s="67" t="str">
        <f>IF(ISNUMBER($G231),IF(AND($G231&lt;DATE(ML_ANO,12,1),IF(ISNUMBER($H231),$H231,$G231)&gt;=DATE(ML_ANO,11,1)),1,""),"")</f>
        <v/>
      </c>
      <c r="Z231" s="67" t="str">
        <f>IF(ISNUMBER($G231),IF(AND($G231&lt;DATE(ML_ANO,13,1),IF(ISNUMBER($H231),$H231,$G231)&gt;=DATE(ML_ANO,12,1)),1,""),"")</f>
        <v/>
      </c>
    </row>
    <row r="232">
      <c r="A232" s="57" t="inlineStr">
        <is>
          <t>A-228</t>
        </is>
      </c>
      <c r="B232" s="48" t="str">
        <f>IF($E232="","",IF(COUNTIF('Plan Cultivos'!$D$5:$D$204,"?*")=1,INDEX('Plan Cultivos'!$A$5:$A$204,MATCH("?*",'Plan Cultivos'!$D$5:$D$204,0)),""))</f>
        <v/>
      </c>
      <c r="C232" s="58" t="str">
        <f>IF($E232="","",ML_N)</f>
        <v/>
      </c>
      <c r="D232" s="48" t="str">
        <f>IF($B232="","",IFERROR(VLOOKUP($B232,'Plan Cultivos'!$A$5:$D$204,4,FALSE)&amp;"",""))</f>
        <v/>
      </c>
      <c r="E232" s="47" t="n"/>
      <c r="F232" s="48" t="n"/>
      <c r="G232" s="59" t="n"/>
      <c r="H232" s="59" t="n"/>
      <c r="I232" s="60" t="str">
        <f>IF(AND(ISNUMBER($G232),ISNUMBER($H232)),$H232-$G232+1,"")</f>
        <v/>
      </c>
      <c r="J232" s="48" t="str">
        <f>IF($E232="","",ML_RESP)</f>
        <v/>
      </c>
      <c r="K232" s="47" t="str">
        <f>IF($E232="","",IFERROR(VLOOKUP($B232,'Plan Cultivos'!$A$5:$T$204,20,FALSE)&amp;"",ML_FICHA&amp;""))</f>
        <v/>
      </c>
      <c r="L232" s="47" t="n"/>
      <c r="M232" s="48" t="n"/>
      <c r="N232" s="63" t="n"/>
      <c r="O232" s="68" t="str">
        <f>IF(ISNUMBER($G232),IF(AND($G232&lt;DATE(ML_ANO,2,1),IF(ISNUMBER($H232),$H232,$G232)&gt;=DATE(ML_ANO,1,1)),1,""),"")</f>
        <v/>
      </c>
      <c r="P232" s="68" t="str">
        <f>IF(ISNUMBER($G232),IF(AND($G232&lt;DATE(ML_ANO,3,1),IF(ISNUMBER($H232),$H232,$G232)&gt;=DATE(ML_ANO,2,1)),1,""),"")</f>
        <v/>
      </c>
      <c r="Q232" s="68" t="str">
        <f>IF(ISNUMBER($G232),IF(AND($G232&lt;DATE(ML_ANO,4,1),IF(ISNUMBER($H232),$H232,$G232)&gt;=DATE(ML_ANO,3,1)),1,""),"")</f>
        <v/>
      </c>
      <c r="R232" s="68" t="str">
        <f>IF(ISNUMBER($G232),IF(AND($G232&lt;DATE(ML_ANO,5,1),IF(ISNUMBER($H232),$H232,$G232)&gt;=DATE(ML_ANO,4,1)),1,""),"")</f>
        <v/>
      </c>
      <c r="S232" s="68" t="str">
        <f>IF(ISNUMBER($G232),IF(AND($G232&lt;DATE(ML_ANO,6,1),IF(ISNUMBER($H232),$H232,$G232)&gt;=DATE(ML_ANO,5,1)),1,""),"")</f>
        <v/>
      </c>
      <c r="T232" s="68" t="str">
        <f>IF(ISNUMBER($G232),IF(AND($G232&lt;DATE(ML_ANO,7,1),IF(ISNUMBER($H232),$H232,$G232)&gt;=DATE(ML_ANO,6,1)),1,""),"")</f>
        <v/>
      </c>
      <c r="U232" s="68" t="str">
        <f>IF(ISNUMBER($G232),IF(AND($G232&lt;DATE(ML_ANO,8,1),IF(ISNUMBER($H232),$H232,$G232)&gt;=DATE(ML_ANO,7,1)),1,""),"")</f>
        <v/>
      </c>
      <c r="V232" s="68" t="str">
        <f>IF(ISNUMBER($G232),IF(AND($G232&lt;DATE(ML_ANO,9,1),IF(ISNUMBER($H232),$H232,$G232)&gt;=DATE(ML_ANO,8,1)),1,""),"")</f>
        <v/>
      </c>
      <c r="W232" s="68" t="str">
        <f>IF(ISNUMBER($G232),IF(AND($G232&lt;DATE(ML_ANO,10,1),IF(ISNUMBER($H232),$H232,$G232)&gt;=DATE(ML_ANO,9,1)),1,""),"")</f>
        <v/>
      </c>
      <c r="X232" s="68" t="str">
        <f>IF(ISNUMBER($G232),IF(AND($G232&lt;DATE(ML_ANO,11,1),IF(ISNUMBER($H232),$H232,$G232)&gt;=DATE(ML_ANO,10,1)),1,""),"")</f>
        <v/>
      </c>
      <c r="Y232" s="68" t="str">
        <f>IF(ISNUMBER($G232),IF(AND($G232&lt;DATE(ML_ANO,12,1),IF(ISNUMBER($H232),$H232,$G232)&gt;=DATE(ML_ANO,11,1)),1,""),"")</f>
        <v/>
      </c>
      <c r="Z232" s="68" t="str">
        <f>IF(ISNUMBER($G232),IF(AND($G232&lt;DATE(ML_ANO,13,1),IF(ISNUMBER($H232),$H232,$G232)&gt;=DATE(ML_ANO,12,1)),1,""),"")</f>
        <v/>
      </c>
    </row>
    <row r="233">
      <c r="A233" s="42" t="inlineStr">
        <is>
          <t>A-229</t>
        </is>
      </c>
      <c r="B233" s="43" t="str">
        <f>IF($E233="","",IF(COUNTIF('Plan Cultivos'!$D$5:$D$204,"?*")=1,INDEX('Plan Cultivos'!$A$5:$A$204,MATCH("?*",'Plan Cultivos'!$D$5:$D$204,0)),""))</f>
        <v/>
      </c>
      <c r="C233" s="41" t="str">
        <f>IF($E233="","",ML_N)</f>
        <v/>
      </c>
      <c r="D233" s="43" t="str">
        <f>IF($B233="","",IFERROR(VLOOKUP($B233,'Plan Cultivos'!$A$5:$D$204,4,FALSE)&amp;"",""))</f>
        <v/>
      </c>
      <c r="E233" s="45" t="n"/>
      <c r="F233" s="43" t="n"/>
      <c r="G233" s="52" t="n"/>
      <c r="H233" s="52" t="n"/>
      <c r="I233" s="53" t="str">
        <f>IF(AND(ISNUMBER($G233),ISNUMBER($H233)),$H233-$G233+1,"")</f>
        <v/>
      </c>
      <c r="J233" s="43" t="str">
        <f>IF($E233="","",ML_RESP)</f>
        <v/>
      </c>
      <c r="K233" s="45" t="str">
        <f>IF($E233="","",IFERROR(VLOOKUP($B233,'Plan Cultivos'!$A$5:$T$204,20,FALSE)&amp;"",ML_FICHA&amp;""))</f>
        <v/>
      </c>
      <c r="L233" s="45" t="n"/>
      <c r="M233" s="43" t="n"/>
      <c r="N233" s="56" t="n"/>
      <c r="O233" s="67" t="str">
        <f>IF(ISNUMBER($G233),IF(AND($G233&lt;DATE(ML_ANO,2,1),IF(ISNUMBER($H233),$H233,$G233)&gt;=DATE(ML_ANO,1,1)),1,""),"")</f>
        <v/>
      </c>
      <c r="P233" s="67" t="str">
        <f>IF(ISNUMBER($G233),IF(AND($G233&lt;DATE(ML_ANO,3,1),IF(ISNUMBER($H233),$H233,$G233)&gt;=DATE(ML_ANO,2,1)),1,""),"")</f>
        <v/>
      </c>
      <c r="Q233" s="67" t="str">
        <f>IF(ISNUMBER($G233),IF(AND($G233&lt;DATE(ML_ANO,4,1),IF(ISNUMBER($H233),$H233,$G233)&gt;=DATE(ML_ANO,3,1)),1,""),"")</f>
        <v/>
      </c>
      <c r="R233" s="67" t="str">
        <f>IF(ISNUMBER($G233),IF(AND($G233&lt;DATE(ML_ANO,5,1),IF(ISNUMBER($H233),$H233,$G233)&gt;=DATE(ML_ANO,4,1)),1,""),"")</f>
        <v/>
      </c>
      <c r="S233" s="67" t="str">
        <f>IF(ISNUMBER($G233),IF(AND($G233&lt;DATE(ML_ANO,6,1),IF(ISNUMBER($H233),$H233,$G233)&gt;=DATE(ML_ANO,5,1)),1,""),"")</f>
        <v/>
      </c>
      <c r="T233" s="67" t="str">
        <f>IF(ISNUMBER($G233),IF(AND($G233&lt;DATE(ML_ANO,7,1),IF(ISNUMBER($H233),$H233,$G233)&gt;=DATE(ML_ANO,6,1)),1,""),"")</f>
        <v/>
      </c>
      <c r="U233" s="67" t="str">
        <f>IF(ISNUMBER($G233),IF(AND($G233&lt;DATE(ML_ANO,8,1),IF(ISNUMBER($H233),$H233,$G233)&gt;=DATE(ML_ANO,7,1)),1,""),"")</f>
        <v/>
      </c>
      <c r="V233" s="67" t="str">
        <f>IF(ISNUMBER($G233),IF(AND($G233&lt;DATE(ML_ANO,9,1),IF(ISNUMBER($H233),$H233,$G233)&gt;=DATE(ML_ANO,8,1)),1,""),"")</f>
        <v/>
      </c>
      <c r="W233" s="67" t="str">
        <f>IF(ISNUMBER($G233),IF(AND($G233&lt;DATE(ML_ANO,10,1),IF(ISNUMBER($H233),$H233,$G233)&gt;=DATE(ML_ANO,9,1)),1,""),"")</f>
        <v/>
      </c>
      <c r="X233" s="67" t="str">
        <f>IF(ISNUMBER($G233),IF(AND($G233&lt;DATE(ML_ANO,11,1),IF(ISNUMBER($H233),$H233,$G233)&gt;=DATE(ML_ANO,10,1)),1,""),"")</f>
        <v/>
      </c>
      <c r="Y233" s="67" t="str">
        <f>IF(ISNUMBER($G233),IF(AND($G233&lt;DATE(ML_ANO,12,1),IF(ISNUMBER($H233),$H233,$G233)&gt;=DATE(ML_ANO,11,1)),1,""),"")</f>
        <v/>
      </c>
      <c r="Z233" s="67" t="str">
        <f>IF(ISNUMBER($G233),IF(AND($G233&lt;DATE(ML_ANO,13,1),IF(ISNUMBER($H233),$H233,$G233)&gt;=DATE(ML_ANO,12,1)),1,""),"")</f>
        <v/>
      </c>
    </row>
    <row r="234">
      <c r="A234" s="57" t="inlineStr">
        <is>
          <t>A-230</t>
        </is>
      </c>
      <c r="B234" s="48" t="str">
        <f>IF($E234="","",IF(COUNTIF('Plan Cultivos'!$D$5:$D$204,"?*")=1,INDEX('Plan Cultivos'!$A$5:$A$204,MATCH("?*",'Plan Cultivos'!$D$5:$D$204,0)),""))</f>
        <v/>
      </c>
      <c r="C234" s="58" t="str">
        <f>IF($E234="","",ML_N)</f>
        <v/>
      </c>
      <c r="D234" s="48" t="str">
        <f>IF($B234="","",IFERROR(VLOOKUP($B234,'Plan Cultivos'!$A$5:$D$204,4,FALSE)&amp;"",""))</f>
        <v/>
      </c>
      <c r="E234" s="47" t="n"/>
      <c r="F234" s="48" t="n"/>
      <c r="G234" s="59" t="n"/>
      <c r="H234" s="59" t="n"/>
      <c r="I234" s="60" t="str">
        <f>IF(AND(ISNUMBER($G234),ISNUMBER($H234)),$H234-$G234+1,"")</f>
        <v/>
      </c>
      <c r="J234" s="48" t="str">
        <f>IF($E234="","",ML_RESP)</f>
        <v/>
      </c>
      <c r="K234" s="47" t="str">
        <f>IF($E234="","",IFERROR(VLOOKUP($B234,'Plan Cultivos'!$A$5:$T$204,20,FALSE)&amp;"",ML_FICHA&amp;""))</f>
        <v/>
      </c>
      <c r="L234" s="47" t="n"/>
      <c r="M234" s="48" t="n"/>
      <c r="N234" s="63" t="n"/>
      <c r="O234" s="68" t="str">
        <f>IF(ISNUMBER($G234),IF(AND($G234&lt;DATE(ML_ANO,2,1),IF(ISNUMBER($H234),$H234,$G234)&gt;=DATE(ML_ANO,1,1)),1,""),"")</f>
        <v/>
      </c>
      <c r="P234" s="68" t="str">
        <f>IF(ISNUMBER($G234),IF(AND($G234&lt;DATE(ML_ANO,3,1),IF(ISNUMBER($H234),$H234,$G234)&gt;=DATE(ML_ANO,2,1)),1,""),"")</f>
        <v/>
      </c>
      <c r="Q234" s="68" t="str">
        <f>IF(ISNUMBER($G234),IF(AND($G234&lt;DATE(ML_ANO,4,1),IF(ISNUMBER($H234),$H234,$G234)&gt;=DATE(ML_ANO,3,1)),1,""),"")</f>
        <v/>
      </c>
      <c r="R234" s="68" t="str">
        <f>IF(ISNUMBER($G234),IF(AND($G234&lt;DATE(ML_ANO,5,1),IF(ISNUMBER($H234),$H234,$G234)&gt;=DATE(ML_ANO,4,1)),1,""),"")</f>
        <v/>
      </c>
      <c r="S234" s="68" t="str">
        <f>IF(ISNUMBER($G234),IF(AND($G234&lt;DATE(ML_ANO,6,1),IF(ISNUMBER($H234),$H234,$G234)&gt;=DATE(ML_ANO,5,1)),1,""),"")</f>
        <v/>
      </c>
      <c r="T234" s="68" t="str">
        <f>IF(ISNUMBER($G234),IF(AND($G234&lt;DATE(ML_ANO,7,1),IF(ISNUMBER($H234),$H234,$G234)&gt;=DATE(ML_ANO,6,1)),1,""),"")</f>
        <v/>
      </c>
      <c r="U234" s="68" t="str">
        <f>IF(ISNUMBER($G234),IF(AND($G234&lt;DATE(ML_ANO,8,1),IF(ISNUMBER($H234),$H234,$G234)&gt;=DATE(ML_ANO,7,1)),1,""),"")</f>
        <v/>
      </c>
      <c r="V234" s="68" t="str">
        <f>IF(ISNUMBER($G234),IF(AND($G234&lt;DATE(ML_ANO,9,1),IF(ISNUMBER($H234),$H234,$G234)&gt;=DATE(ML_ANO,8,1)),1,""),"")</f>
        <v/>
      </c>
      <c r="W234" s="68" t="str">
        <f>IF(ISNUMBER($G234),IF(AND($G234&lt;DATE(ML_ANO,10,1),IF(ISNUMBER($H234),$H234,$G234)&gt;=DATE(ML_ANO,9,1)),1,""),"")</f>
        <v/>
      </c>
      <c r="X234" s="68" t="str">
        <f>IF(ISNUMBER($G234),IF(AND($G234&lt;DATE(ML_ANO,11,1),IF(ISNUMBER($H234),$H234,$G234)&gt;=DATE(ML_ANO,10,1)),1,""),"")</f>
        <v/>
      </c>
      <c r="Y234" s="68" t="str">
        <f>IF(ISNUMBER($G234),IF(AND($G234&lt;DATE(ML_ANO,12,1),IF(ISNUMBER($H234),$H234,$G234)&gt;=DATE(ML_ANO,11,1)),1,""),"")</f>
        <v/>
      </c>
      <c r="Z234" s="68" t="str">
        <f>IF(ISNUMBER($G234),IF(AND($G234&lt;DATE(ML_ANO,13,1),IF(ISNUMBER($H234),$H234,$G234)&gt;=DATE(ML_ANO,12,1)),1,""),"")</f>
        <v/>
      </c>
    </row>
    <row r="235">
      <c r="A235" s="42" t="inlineStr">
        <is>
          <t>A-231</t>
        </is>
      </c>
      <c r="B235" s="43" t="str">
        <f>IF($E235="","",IF(COUNTIF('Plan Cultivos'!$D$5:$D$204,"?*")=1,INDEX('Plan Cultivos'!$A$5:$A$204,MATCH("?*",'Plan Cultivos'!$D$5:$D$204,0)),""))</f>
        <v/>
      </c>
      <c r="C235" s="41" t="str">
        <f>IF($E235="","",ML_N)</f>
        <v/>
      </c>
      <c r="D235" s="43" t="str">
        <f>IF($B235="","",IFERROR(VLOOKUP($B235,'Plan Cultivos'!$A$5:$D$204,4,FALSE)&amp;"",""))</f>
        <v/>
      </c>
      <c r="E235" s="45" t="n"/>
      <c r="F235" s="43" t="n"/>
      <c r="G235" s="52" t="n"/>
      <c r="H235" s="52" t="n"/>
      <c r="I235" s="53" t="str">
        <f>IF(AND(ISNUMBER($G235),ISNUMBER($H235)),$H235-$G235+1,"")</f>
        <v/>
      </c>
      <c r="J235" s="43" t="str">
        <f>IF($E235="","",ML_RESP)</f>
        <v/>
      </c>
      <c r="K235" s="45" t="str">
        <f>IF($E235="","",IFERROR(VLOOKUP($B235,'Plan Cultivos'!$A$5:$T$204,20,FALSE)&amp;"",ML_FICHA&amp;""))</f>
        <v/>
      </c>
      <c r="L235" s="45" t="n"/>
      <c r="M235" s="43" t="n"/>
      <c r="N235" s="56" t="n"/>
      <c r="O235" s="67" t="str">
        <f>IF(ISNUMBER($G235),IF(AND($G235&lt;DATE(ML_ANO,2,1),IF(ISNUMBER($H235),$H235,$G235)&gt;=DATE(ML_ANO,1,1)),1,""),"")</f>
        <v/>
      </c>
      <c r="P235" s="67" t="str">
        <f>IF(ISNUMBER($G235),IF(AND($G235&lt;DATE(ML_ANO,3,1),IF(ISNUMBER($H235),$H235,$G235)&gt;=DATE(ML_ANO,2,1)),1,""),"")</f>
        <v/>
      </c>
      <c r="Q235" s="67" t="str">
        <f>IF(ISNUMBER($G235),IF(AND($G235&lt;DATE(ML_ANO,4,1),IF(ISNUMBER($H235),$H235,$G235)&gt;=DATE(ML_ANO,3,1)),1,""),"")</f>
        <v/>
      </c>
      <c r="R235" s="67" t="str">
        <f>IF(ISNUMBER($G235),IF(AND($G235&lt;DATE(ML_ANO,5,1),IF(ISNUMBER($H235),$H235,$G235)&gt;=DATE(ML_ANO,4,1)),1,""),"")</f>
        <v/>
      </c>
      <c r="S235" s="67" t="str">
        <f>IF(ISNUMBER($G235),IF(AND($G235&lt;DATE(ML_ANO,6,1),IF(ISNUMBER($H235),$H235,$G235)&gt;=DATE(ML_ANO,5,1)),1,""),"")</f>
        <v/>
      </c>
      <c r="T235" s="67" t="str">
        <f>IF(ISNUMBER($G235),IF(AND($G235&lt;DATE(ML_ANO,7,1),IF(ISNUMBER($H235),$H235,$G235)&gt;=DATE(ML_ANO,6,1)),1,""),"")</f>
        <v/>
      </c>
      <c r="U235" s="67" t="str">
        <f>IF(ISNUMBER($G235),IF(AND($G235&lt;DATE(ML_ANO,8,1),IF(ISNUMBER($H235),$H235,$G235)&gt;=DATE(ML_ANO,7,1)),1,""),"")</f>
        <v/>
      </c>
      <c r="V235" s="67" t="str">
        <f>IF(ISNUMBER($G235),IF(AND($G235&lt;DATE(ML_ANO,9,1),IF(ISNUMBER($H235),$H235,$G235)&gt;=DATE(ML_ANO,8,1)),1,""),"")</f>
        <v/>
      </c>
      <c r="W235" s="67" t="str">
        <f>IF(ISNUMBER($G235),IF(AND($G235&lt;DATE(ML_ANO,10,1),IF(ISNUMBER($H235),$H235,$G235)&gt;=DATE(ML_ANO,9,1)),1,""),"")</f>
        <v/>
      </c>
      <c r="X235" s="67" t="str">
        <f>IF(ISNUMBER($G235),IF(AND($G235&lt;DATE(ML_ANO,11,1),IF(ISNUMBER($H235),$H235,$G235)&gt;=DATE(ML_ANO,10,1)),1,""),"")</f>
        <v/>
      </c>
      <c r="Y235" s="67" t="str">
        <f>IF(ISNUMBER($G235),IF(AND($G235&lt;DATE(ML_ANO,12,1),IF(ISNUMBER($H235),$H235,$G235)&gt;=DATE(ML_ANO,11,1)),1,""),"")</f>
        <v/>
      </c>
      <c r="Z235" s="67" t="str">
        <f>IF(ISNUMBER($G235),IF(AND($G235&lt;DATE(ML_ANO,13,1),IF(ISNUMBER($H235),$H235,$G235)&gt;=DATE(ML_ANO,12,1)),1,""),"")</f>
        <v/>
      </c>
    </row>
    <row r="236">
      <c r="A236" s="57" t="inlineStr">
        <is>
          <t>A-232</t>
        </is>
      </c>
      <c r="B236" s="48" t="str">
        <f>IF($E236="","",IF(COUNTIF('Plan Cultivos'!$D$5:$D$204,"?*")=1,INDEX('Plan Cultivos'!$A$5:$A$204,MATCH("?*",'Plan Cultivos'!$D$5:$D$204,0)),""))</f>
        <v/>
      </c>
      <c r="C236" s="58" t="str">
        <f>IF($E236="","",ML_N)</f>
        <v/>
      </c>
      <c r="D236" s="48" t="str">
        <f>IF($B236="","",IFERROR(VLOOKUP($B236,'Plan Cultivos'!$A$5:$D$204,4,FALSE)&amp;"",""))</f>
        <v/>
      </c>
      <c r="E236" s="47" t="n"/>
      <c r="F236" s="48" t="n"/>
      <c r="G236" s="59" t="n"/>
      <c r="H236" s="59" t="n"/>
      <c r="I236" s="60" t="str">
        <f>IF(AND(ISNUMBER($G236),ISNUMBER($H236)),$H236-$G236+1,"")</f>
        <v/>
      </c>
      <c r="J236" s="48" t="str">
        <f>IF($E236="","",ML_RESP)</f>
        <v/>
      </c>
      <c r="K236" s="47" t="str">
        <f>IF($E236="","",IFERROR(VLOOKUP($B236,'Plan Cultivos'!$A$5:$T$204,20,FALSE)&amp;"",ML_FICHA&amp;""))</f>
        <v/>
      </c>
      <c r="L236" s="47" t="n"/>
      <c r="M236" s="48" t="n"/>
      <c r="N236" s="63" t="n"/>
      <c r="O236" s="68" t="str">
        <f>IF(ISNUMBER($G236),IF(AND($G236&lt;DATE(ML_ANO,2,1),IF(ISNUMBER($H236),$H236,$G236)&gt;=DATE(ML_ANO,1,1)),1,""),"")</f>
        <v/>
      </c>
      <c r="P236" s="68" t="str">
        <f>IF(ISNUMBER($G236),IF(AND($G236&lt;DATE(ML_ANO,3,1),IF(ISNUMBER($H236),$H236,$G236)&gt;=DATE(ML_ANO,2,1)),1,""),"")</f>
        <v/>
      </c>
      <c r="Q236" s="68" t="str">
        <f>IF(ISNUMBER($G236),IF(AND($G236&lt;DATE(ML_ANO,4,1),IF(ISNUMBER($H236),$H236,$G236)&gt;=DATE(ML_ANO,3,1)),1,""),"")</f>
        <v/>
      </c>
      <c r="R236" s="68" t="str">
        <f>IF(ISNUMBER($G236),IF(AND($G236&lt;DATE(ML_ANO,5,1),IF(ISNUMBER($H236),$H236,$G236)&gt;=DATE(ML_ANO,4,1)),1,""),"")</f>
        <v/>
      </c>
      <c r="S236" s="68" t="str">
        <f>IF(ISNUMBER($G236),IF(AND($G236&lt;DATE(ML_ANO,6,1),IF(ISNUMBER($H236),$H236,$G236)&gt;=DATE(ML_ANO,5,1)),1,""),"")</f>
        <v/>
      </c>
      <c r="T236" s="68" t="str">
        <f>IF(ISNUMBER($G236),IF(AND($G236&lt;DATE(ML_ANO,7,1),IF(ISNUMBER($H236),$H236,$G236)&gt;=DATE(ML_ANO,6,1)),1,""),"")</f>
        <v/>
      </c>
      <c r="U236" s="68" t="str">
        <f>IF(ISNUMBER($G236),IF(AND($G236&lt;DATE(ML_ANO,8,1),IF(ISNUMBER($H236),$H236,$G236)&gt;=DATE(ML_ANO,7,1)),1,""),"")</f>
        <v/>
      </c>
      <c r="V236" s="68" t="str">
        <f>IF(ISNUMBER($G236),IF(AND($G236&lt;DATE(ML_ANO,9,1),IF(ISNUMBER($H236),$H236,$G236)&gt;=DATE(ML_ANO,8,1)),1,""),"")</f>
        <v/>
      </c>
      <c r="W236" s="68" t="str">
        <f>IF(ISNUMBER($G236),IF(AND($G236&lt;DATE(ML_ANO,10,1),IF(ISNUMBER($H236),$H236,$G236)&gt;=DATE(ML_ANO,9,1)),1,""),"")</f>
        <v/>
      </c>
      <c r="X236" s="68" t="str">
        <f>IF(ISNUMBER($G236),IF(AND($G236&lt;DATE(ML_ANO,11,1),IF(ISNUMBER($H236),$H236,$G236)&gt;=DATE(ML_ANO,10,1)),1,""),"")</f>
        <v/>
      </c>
      <c r="Y236" s="68" t="str">
        <f>IF(ISNUMBER($G236),IF(AND($G236&lt;DATE(ML_ANO,12,1),IF(ISNUMBER($H236),$H236,$G236)&gt;=DATE(ML_ANO,11,1)),1,""),"")</f>
        <v/>
      </c>
      <c r="Z236" s="68" t="str">
        <f>IF(ISNUMBER($G236),IF(AND($G236&lt;DATE(ML_ANO,13,1),IF(ISNUMBER($H236),$H236,$G236)&gt;=DATE(ML_ANO,12,1)),1,""),"")</f>
        <v/>
      </c>
    </row>
    <row r="237">
      <c r="A237" s="42" t="inlineStr">
        <is>
          <t>A-233</t>
        </is>
      </c>
      <c r="B237" s="43" t="str">
        <f>IF($E237="","",IF(COUNTIF('Plan Cultivos'!$D$5:$D$204,"?*")=1,INDEX('Plan Cultivos'!$A$5:$A$204,MATCH("?*",'Plan Cultivos'!$D$5:$D$204,0)),""))</f>
        <v/>
      </c>
      <c r="C237" s="41" t="str">
        <f>IF($E237="","",ML_N)</f>
        <v/>
      </c>
      <c r="D237" s="43" t="str">
        <f>IF($B237="","",IFERROR(VLOOKUP($B237,'Plan Cultivos'!$A$5:$D$204,4,FALSE)&amp;"",""))</f>
        <v/>
      </c>
      <c r="E237" s="45" t="n"/>
      <c r="F237" s="43" t="n"/>
      <c r="G237" s="52" t="n"/>
      <c r="H237" s="52" t="n"/>
      <c r="I237" s="53" t="str">
        <f>IF(AND(ISNUMBER($G237),ISNUMBER($H237)),$H237-$G237+1,"")</f>
        <v/>
      </c>
      <c r="J237" s="43" t="str">
        <f>IF($E237="","",ML_RESP)</f>
        <v/>
      </c>
      <c r="K237" s="45" t="str">
        <f>IF($E237="","",IFERROR(VLOOKUP($B237,'Plan Cultivos'!$A$5:$T$204,20,FALSE)&amp;"",ML_FICHA&amp;""))</f>
        <v/>
      </c>
      <c r="L237" s="45" t="n"/>
      <c r="M237" s="43" t="n"/>
      <c r="N237" s="56" t="n"/>
      <c r="O237" s="67" t="str">
        <f>IF(ISNUMBER($G237),IF(AND($G237&lt;DATE(ML_ANO,2,1),IF(ISNUMBER($H237),$H237,$G237)&gt;=DATE(ML_ANO,1,1)),1,""),"")</f>
        <v/>
      </c>
      <c r="P237" s="67" t="str">
        <f>IF(ISNUMBER($G237),IF(AND($G237&lt;DATE(ML_ANO,3,1),IF(ISNUMBER($H237),$H237,$G237)&gt;=DATE(ML_ANO,2,1)),1,""),"")</f>
        <v/>
      </c>
      <c r="Q237" s="67" t="str">
        <f>IF(ISNUMBER($G237),IF(AND($G237&lt;DATE(ML_ANO,4,1),IF(ISNUMBER($H237),$H237,$G237)&gt;=DATE(ML_ANO,3,1)),1,""),"")</f>
        <v/>
      </c>
      <c r="R237" s="67" t="str">
        <f>IF(ISNUMBER($G237),IF(AND($G237&lt;DATE(ML_ANO,5,1),IF(ISNUMBER($H237),$H237,$G237)&gt;=DATE(ML_ANO,4,1)),1,""),"")</f>
        <v/>
      </c>
      <c r="S237" s="67" t="str">
        <f>IF(ISNUMBER($G237),IF(AND($G237&lt;DATE(ML_ANO,6,1),IF(ISNUMBER($H237),$H237,$G237)&gt;=DATE(ML_ANO,5,1)),1,""),"")</f>
        <v/>
      </c>
      <c r="T237" s="67" t="str">
        <f>IF(ISNUMBER($G237),IF(AND($G237&lt;DATE(ML_ANO,7,1),IF(ISNUMBER($H237),$H237,$G237)&gt;=DATE(ML_ANO,6,1)),1,""),"")</f>
        <v/>
      </c>
      <c r="U237" s="67" t="str">
        <f>IF(ISNUMBER($G237),IF(AND($G237&lt;DATE(ML_ANO,8,1),IF(ISNUMBER($H237),$H237,$G237)&gt;=DATE(ML_ANO,7,1)),1,""),"")</f>
        <v/>
      </c>
      <c r="V237" s="67" t="str">
        <f>IF(ISNUMBER($G237),IF(AND($G237&lt;DATE(ML_ANO,9,1),IF(ISNUMBER($H237),$H237,$G237)&gt;=DATE(ML_ANO,8,1)),1,""),"")</f>
        <v/>
      </c>
      <c r="W237" s="67" t="str">
        <f>IF(ISNUMBER($G237),IF(AND($G237&lt;DATE(ML_ANO,10,1),IF(ISNUMBER($H237),$H237,$G237)&gt;=DATE(ML_ANO,9,1)),1,""),"")</f>
        <v/>
      </c>
      <c r="X237" s="67" t="str">
        <f>IF(ISNUMBER($G237),IF(AND($G237&lt;DATE(ML_ANO,11,1),IF(ISNUMBER($H237),$H237,$G237)&gt;=DATE(ML_ANO,10,1)),1,""),"")</f>
        <v/>
      </c>
      <c r="Y237" s="67" t="str">
        <f>IF(ISNUMBER($G237),IF(AND($G237&lt;DATE(ML_ANO,12,1),IF(ISNUMBER($H237),$H237,$G237)&gt;=DATE(ML_ANO,11,1)),1,""),"")</f>
        <v/>
      </c>
      <c r="Z237" s="67" t="str">
        <f>IF(ISNUMBER($G237),IF(AND($G237&lt;DATE(ML_ANO,13,1),IF(ISNUMBER($H237),$H237,$G237)&gt;=DATE(ML_ANO,12,1)),1,""),"")</f>
        <v/>
      </c>
    </row>
    <row r="238">
      <c r="A238" s="57" t="inlineStr">
        <is>
          <t>A-234</t>
        </is>
      </c>
      <c r="B238" s="48" t="str">
        <f>IF($E238="","",IF(COUNTIF('Plan Cultivos'!$D$5:$D$204,"?*")=1,INDEX('Plan Cultivos'!$A$5:$A$204,MATCH("?*",'Plan Cultivos'!$D$5:$D$204,0)),""))</f>
        <v/>
      </c>
      <c r="C238" s="58" t="str">
        <f>IF($E238="","",ML_N)</f>
        <v/>
      </c>
      <c r="D238" s="48" t="str">
        <f>IF($B238="","",IFERROR(VLOOKUP($B238,'Plan Cultivos'!$A$5:$D$204,4,FALSE)&amp;"",""))</f>
        <v/>
      </c>
      <c r="E238" s="47" t="n"/>
      <c r="F238" s="48" t="n"/>
      <c r="G238" s="59" t="n"/>
      <c r="H238" s="59" t="n"/>
      <c r="I238" s="60" t="str">
        <f>IF(AND(ISNUMBER($G238),ISNUMBER($H238)),$H238-$G238+1,"")</f>
        <v/>
      </c>
      <c r="J238" s="48" t="str">
        <f>IF($E238="","",ML_RESP)</f>
        <v/>
      </c>
      <c r="K238" s="47" t="str">
        <f>IF($E238="","",IFERROR(VLOOKUP($B238,'Plan Cultivos'!$A$5:$T$204,20,FALSE)&amp;"",ML_FICHA&amp;""))</f>
        <v/>
      </c>
      <c r="L238" s="47" t="n"/>
      <c r="M238" s="48" t="n"/>
      <c r="N238" s="63" t="n"/>
      <c r="O238" s="68" t="str">
        <f>IF(ISNUMBER($G238),IF(AND($G238&lt;DATE(ML_ANO,2,1),IF(ISNUMBER($H238),$H238,$G238)&gt;=DATE(ML_ANO,1,1)),1,""),"")</f>
        <v/>
      </c>
      <c r="P238" s="68" t="str">
        <f>IF(ISNUMBER($G238),IF(AND($G238&lt;DATE(ML_ANO,3,1),IF(ISNUMBER($H238),$H238,$G238)&gt;=DATE(ML_ANO,2,1)),1,""),"")</f>
        <v/>
      </c>
      <c r="Q238" s="68" t="str">
        <f>IF(ISNUMBER($G238),IF(AND($G238&lt;DATE(ML_ANO,4,1),IF(ISNUMBER($H238),$H238,$G238)&gt;=DATE(ML_ANO,3,1)),1,""),"")</f>
        <v/>
      </c>
      <c r="R238" s="68" t="str">
        <f>IF(ISNUMBER($G238),IF(AND($G238&lt;DATE(ML_ANO,5,1),IF(ISNUMBER($H238),$H238,$G238)&gt;=DATE(ML_ANO,4,1)),1,""),"")</f>
        <v/>
      </c>
      <c r="S238" s="68" t="str">
        <f>IF(ISNUMBER($G238),IF(AND($G238&lt;DATE(ML_ANO,6,1),IF(ISNUMBER($H238),$H238,$G238)&gt;=DATE(ML_ANO,5,1)),1,""),"")</f>
        <v/>
      </c>
      <c r="T238" s="68" t="str">
        <f>IF(ISNUMBER($G238),IF(AND($G238&lt;DATE(ML_ANO,7,1),IF(ISNUMBER($H238),$H238,$G238)&gt;=DATE(ML_ANO,6,1)),1,""),"")</f>
        <v/>
      </c>
      <c r="U238" s="68" t="str">
        <f>IF(ISNUMBER($G238),IF(AND($G238&lt;DATE(ML_ANO,8,1),IF(ISNUMBER($H238),$H238,$G238)&gt;=DATE(ML_ANO,7,1)),1,""),"")</f>
        <v/>
      </c>
      <c r="V238" s="68" t="str">
        <f>IF(ISNUMBER($G238),IF(AND($G238&lt;DATE(ML_ANO,9,1),IF(ISNUMBER($H238),$H238,$G238)&gt;=DATE(ML_ANO,8,1)),1,""),"")</f>
        <v/>
      </c>
      <c r="W238" s="68" t="str">
        <f>IF(ISNUMBER($G238),IF(AND($G238&lt;DATE(ML_ANO,10,1),IF(ISNUMBER($H238),$H238,$G238)&gt;=DATE(ML_ANO,9,1)),1,""),"")</f>
        <v/>
      </c>
      <c r="X238" s="68" t="str">
        <f>IF(ISNUMBER($G238),IF(AND($G238&lt;DATE(ML_ANO,11,1),IF(ISNUMBER($H238),$H238,$G238)&gt;=DATE(ML_ANO,10,1)),1,""),"")</f>
        <v/>
      </c>
      <c r="Y238" s="68" t="str">
        <f>IF(ISNUMBER($G238),IF(AND($G238&lt;DATE(ML_ANO,12,1),IF(ISNUMBER($H238),$H238,$G238)&gt;=DATE(ML_ANO,11,1)),1,""),"")</f>
        <v/>
      </c>
      <c r="Z238" s="68" t="str">
        <f>IF(ISNUMBER($G238),IF(AND($G238&lt;DATE(ML_ANO,13,1),IF(ISNUMBER($H238),$H238,$G238)&gt;=DATE(ML_ANO,12,1)),1,""),"")</f>
        <v/>
      </c>
    </row>
    <row r="239">
      <c r="A239" s="42" t="inlineStr">
        <is>
          <t>A-235</t>
        </is>
      </c>
      <c r="B239" s="43" t="str">
        <f>IF($E239="","",IF(COUNTIF('Plan Cultivos'!$D$5:$D$204,"?*")=1,INDEX('Plan Cultivos'!$A$5:$A$204,MATCH("?*",'Plan Cultivos'!$D$5:$D$204,0)),""))</f>
        <v/>
      </c>
      <c r="C239" s="41" t="str">
        <f>IF($E239="","",ML_N)</f>
        <v/>
      </c>
      <c r="D239" s="43" t="str">
        <f>IF($B239="","",IFERROR(VLOOKUP($B239,'Plan Cultivos'!$A$5:$D$204,4,FALSE)&amp;"",""))</f>
        <v/>
      </c>
      <c r="E239" s="45" t="n"/>
      <c r="F239" s="43" t="n"/>
      <c r="G239" s="52" t="n"/>
      <c r="H239" s="52" t="n"/>
      <c r="I239" s="53" t="str">
        <f>IF(AND(ISNUMBER($G239),ISNUMBER($H239)),$H239-$G239+1,"")</f>
        <v/>
      </c>
      <c r="J239" s="43" t="str">
        <f>IF($E239="","",ML_RESP)</f>
        <v/>
      </c>
      <c r="K239" s="45" t="str">
        <f>IF($E239="","",IFERROR(VLOOKUP($B239,'Plan Cultivos'!$A$5:$T$204,20,FALSE)&amp;"",ML_FICHA&amp;""))</f>
        <v/>
      </c>
      <c r="L239" s="45" t="n"/>
      <c r="M239" s="43" t="n"/>
      <c r="N239" s="56" t="n"/>
      <c r="O239" s="67" t="str">
        <f>IF(ISNUMBER($G239),IF(AND($G239&lt;DATE(ML_ANO,2,1),IF(ISNUMBER($H239),$H239,$G239)&gt;=DATE(ML_ANO,1,1)),1,""),"")</f>
        <v/>
      </c>
      <c r="P239" s="67" t="str">
        <f>IF(ISNUMBER($G239),IF(AND($G239&lt;DATE(ML_ANO,3,1),IF(ISNUMBER($H239),$H239,$G239)&gt;=DATE(ML_ANO,2,1)),1,""),"")</f>
        <v/>
      </c>
      <c r="Q239" s="67" t="str">
        <f>IF(ISNUMBER($G239),IF(AND($G239&lt;DATE(ML_ANO,4,1),IF(ISNUMBER($H239),$H239,$G239)&gt;=DATE(ML_ANO,3,1)),1,""),"")</f>
        <v/>
      </c>
      <c r="R239" s="67" t="str">
        <f>IF(ISNUMBER($G239),IF(AND($G239&lt;DATE(ML_ANO,5,1),IF(ISNUMBER($H239),$H239,$G239)&gt;=DATE(ML_ANO,4,1)),1,""),"")</f>
        <v/>
      </c>
      <c r="S239" s="67" t="str">
        <f>IF(ISNUMBER($G239),IF(AND($G239&lt;DATE(ML_ANO,6,1),IF(ISNUMBER($H239),$H239,$G239)&gt;=DATE(ML_ANO,5,1)),1,""),"")</f>
        <v/>
      </c>
      <c r="T239" s="67" t="str">
        <f>IF(ISNUMBER($G239),IF(AND($G239&lt;DATE(ML_ANO,7,1),IF(ISNUMBER($H239),$H239,$G239)&gt;=DATE(ML_ANO,6,1)),1,""),"")</f>
        <v/>
      </c>
      <c r="U239" s="67" t="str">
        <f>IF(ISNUMBER($G239),IF(AND($G239&lt;DATE(ML_ANO,8,1),IF(ISNUMBER($H239),$H239,$G239)&gt;=DATE(ML_ANO,7,1)),1,""),"")</f>
        <v/>
      </c>
      <c r="V239" s="67" t="str">
        <f>IF(ISNUMBER($G239),IF(AND($G239&lt;DATE(ML_ANO,9,1),IF(ISNUMBER($H239),$H239,$G239)&gt;=DATE(ML_ANO,8,1)),1,""),"")</f>
        <v/>
      </c>
      <c r="W239" s="67" t="str">
        <f>IF(ISNUMBER($G239),IF(AND($G239&lt;DATE(ML_ANO,10,1),IF(ISNUMBER($H239),$H239,$G239)&gt;=DATE(ML_ANO,9,1)),1,""),"")</f>
        <v/>
      </c>
      <c r="X239" s="67" t="str">
        <f>IF(ISNUMBER($G239),IF(AND($G239&lt;DATE(ML_ANO,11,1),IF(ISNUMBER($H239),$H239,$G239)&gt;=DATE(ML_ANO,10,1)),1,""),"")</f>
        <v/>
      </c>
      <c r="Y239" s="67" t="str">
        <f>IF(ISNUMBER($G239),IF(AND($G239&lt;DATE(ML_ANO,12,1),IF(ISNUMBER($H239),$H239,$G239)&gt;=DATE(ML_ANO,11,1)),1,""),"")</f>
        <v/>
      </c>
      <c r="Z239" s="67" t="str">
        <f>IF(ISNUMBER($G239),IF(AND($G239&lt;DATE(ML_ANO,13,1),IF(ISNUMBER($H239),$H239,$G239)&gt;=DATE(ML_ANO,12,1)),1,""),"")</f>
        <v/>
      </c>
    </row>
    <row r="240">
      <c r="A240" s="57" t="inlineStr">
        <is>
          <t>A-236</t>
        </is>
      </c>
      <c r="B240" s="48" t="str">
        <f>IF($E240="","",IF(COUNTIF('Plan Cultivos'!$D$5:$D$204,"?*")=1,INDEX('Plan Cultivos'!$A$5:$A$204,MATCH("?*",'Plan Cultivos'!$D$5:$D$204,0)),""))</f>
        <v/>
      </c>
      <c r="C240" s="58" t="str">
        <f>IF($E240="","",ML_N)</f>
        <v/>
      </c>
      <c r="D240" s="48" t="str">
        <f>IF($B240="","",IFERROR(VLOOKUP($B240,'Plan Cultivos'!$A$5:$D$204,4,FALSE)&amp;"",""))</f>
        <v/>
      </c>
      <c r="E240" s="47" t="n"/>
      <c r="F240" s="48" t="n"/>
      <c r="G240" s="59" t="n"/>
      <c r="H240" s="59" t="n"/>
      <c r="I240" s="60" t="str">
        <f>IF(AND(ISNUMBER($G240),ISNUMBER($H240)),$H240-$G240+1,"")</f>
        <v/>
      </c>
      <c r="J240" s="48" t="str">
        <f>IF($E240="","",ML_RESP)</f>
        <v/>
      </c>
      <c r="K240" s="47" t="str">
        <f>IF($E240="","",IFERROR(VLOOKUP($B240,'Plan Cultivos'!$A$5:$T$204,20,FALSE)&amp;"",ML_FICHA&amp;""))</f>
        <v/>
      </c>
      <c r="L240" s="47" t="n"/>
      <c r="M240" s="48" t="n"/>
      <c r="N240" s="63" t="n"/>
      <c r="O240" s="68" t="str">
        <f>IF(ISNUMBER($G240),IF(AND($G240&lt;DATE(ML_ANO,2,1),IF(ISNUMBER($H240),$H240,$G240)&gt;=DATE(ML_ANO,1,1)),1,""),"")</f>
        <v/>
      </c>
      <c r="P240" s="68" t="str">
        <f>IF(ISNUMBER($G240),IF(AND($G240&lt;DATE(ML_ANO,3,1),IF(ISNUMBER($H240),$H240,$G240)&gt;=DATE(ML_ANO,2,1)),1,""),"")</f>
        <v/>
      </c>
      <c r="Q240" s="68" t="str">
        <f>IF(ISNUMBER($G240),IF(AND($G240&lt;DATE(ML_ANO,4,1),IF(ISNUMBER($H240),$H240,$G240)&gt;=DATE(ML_ANO,3,1)),1,""),"")</f>
        <v/>
      </c>
      <c r="R240" s="68" t="str">
        <f>IF(ISNUMBER($G240),IF(AND($G240&lt;DATE(ML_ANO,5,1),IF(ISNUMBER($H240),$H240,$G240)&gt;=DATE(ML_ANO,4,1)),1,""),"")</f>
        <v/>
      </c>
      <c r="S240" s="68" t="str">
        <f>IF(ISNUMBER($G240),IF(AND($G240&lt;DATE(ML_ANO,6,1),IF(ISNUMBER($H240),$H240,$G240)&gt;=DATE(ML_ANO,5,1)),1,""),"")</f>
        <v/>
      </c>
      <c r="T240" s="68" t="str">
        <f>IF(ISNUMBER($G240),IF(AND($G240&lt;DATE(ML_ANO,7,1),IF(ISNUMBER($H240),$H240,$G240)&gt;=DATE(ML_ANO,6,1)),1,""),"")</f>
        <v/>
      </c>
      <c r="U240" s="68" t="str">
        <f>IF(ISNUMBER($G240),IF(AND($G240&lt;DATE(ML_ANO,8,1),IF(ISNUMBER($H240),$H240,$G240)&gt;=DATE(ML_ANO,7,1)),1,""),"")</f>
        <v/>
      </c>
      <c r="V240" s="68" t="str">
        <f>IF(ISNUMBER($G240),IF(AND($G240&lt;DATE(ML_ANO,9,1),IF(ISNUMBER($H240),$H240,$G240)&gt;=DATE(ML_ANO,8,1)),1,""),"")</f>
        <v/>
      </c>
      <c r="W240" s="68" t="str">
        <f>IF(ISNUMBER($G240),IF(AND($G240&lt;DATE(ML_ANO,10,1),IF(ISNUMBER($H240),$H240,$G240)&gt;=DATE(ML_ANO,9,1)),1,""),"")</f>
        <v/>
      </c>
      <c r="X240" s="68" t="str">
        <f>IF(ISNUMBER($G240),IF(AND($G240&lt;DATE(ML_ANO,11,1),IF(ISNUMBER($H240),$H240,$G240)&gt;=DATE(ML_ANO,10,1)),1,""),"")</f>
        <v/>
      </c>
      <c r="Y240" s="68" t="str">
        <f>IF(ISNUMBER($G240),IF(AND($G240&lt;DATE(ML_ANO,12,1),IF(ISNUMBER($H240),$H240,$G240)&gt;=DATE(ML_ANO,11,1)),1,""),"")</f>
        <v/>
      </c>
      <c r="Z240" s="68" t="str">
        <f>IF(ISNUMBER($G240),IF(AND($G240&lt;DATE(ML_ANO,13,1),IF(ISNUMBER($H240),$H240,$G240)&gt;=DATE(ML_ANO,12,1)),1,""),"")</f>
        <v/>
      </c>
    </row>
    <row r="241">
      <c r="A241" s="42" t="inlineStr">
        <is>
          <t>A-237</t>
        </is>
      </c>
      <c r="B241" s="43" t="str">
        <f>IF($E241="","",IF(COUNTIF('Plan Cultivos'!$D$5:$D$204,"?*")=1,INDEX('Plan Cultivos'!$A$5:$A$204,MATCH("?*",'Plan Cultivos'!$D$5:$D$204,0)),""))</f>
        <v/>
      </c>
      <c r="C241" s="41" t="str">
        <f>IF($E241="","",ML_N)</f>
        <v/>
      </c>
      <c r="D241" s="43" t="str">
        <f>IF($B241="","",IFERROR(VLOOKUP($B241,'Plan Cultivos'!$A$5:$D$204,4,FALSE)&amp;"",""))</f>
        <v/>
      </c>
      <c r="E241" s="45" t="n"/>
      <c r="F241" s="43" t="n"/>
      <c r="G241" s="52" t="n"/>
      <c r="H241" s="52" t="n"/>
      <c r="I241" s="53" t="str">
        <f>IF(AND(ISNUMBER($G241),ISNUMBER($H241)),$H241-$G241+1,"")</f>
        <v/>
      </c>
      <c r="J241" s="43" t="str">
        <f>IF($E241="","",ML_RESP)</f>
        <v/>
      </c>
      <c r="K241" s="45" t="str">
        <f>IF($E241="","",IFERROR(VLOOKUP($B241,'Plan Cultivos'!$A$5:$T$204,20,FALSE)&amp;"",ML_FICHA&amp;""))</f>
        <v/>
      </c>
      <c r="L241" s="45" t="n"/>
      <c r="M241" s="43" t="n"/>
      <c r="N241" s="56" t="n"/>
      <c r="O241" s="67" t="str">
        <f>IF(ISNUMBER($G241),IF(AND($G241&lt;DATE(ML_ANO,2,1),IF(ISNUMBER($H241),$H241,$G241)&gt;=DATE(ML_ANO,1,1)),1,""),"")</f>
        <v/>
      </c>
      <c r="P241" s="67" t="str">
        <f>IF(ISNUMBER($G241),IF(AND($G241&lt;DATE(ML_ANO,3,1),IF(ISNUMBER($H241),$H241,$G241)&gt;=DATE(ML_ANO,2,1)),1,""),"")</f>
        <v/>
      </c>
      <c r="Q241" s="67" t="str">
        <f>IF(ISNUMBER($G241),IF(AND($G241&lt;DATE(ML_ANO,4,1),IF(ISNUMBER($H241),$H241,$G241)&gt;=DATE(ML_ANO,3,1)),1,""),"")</f>
        <v/>
      </c>
      <c r="R241" s="67" t="str">
        <f>IF(ISNUMBER($G241),IF(AND($G241&lt;DATE(ML_ANO,5,1),IF(ISNUMBER($H241),$H241,$G241)&gt;=DATE(ML_ANO,4,1)),1,""),"")</f>
        <v/>
      </c>
      <c r="S241" s="67" t="str">
        <f>IF(ISNUMBER($G241),IF(AND($G241&lt;DATE(ML_ANO,6,1),IF(ISNUMBER($H241),$H241,$G241)&gt;=DATE(ML_ANO,5,1)),1,""),"")</f>
        <v/>
      </c>
      <c r="T241" s="67" t="str">
        <f>IF(ISNUMBER($G241),IF(AND($G241&lt;DATE(ML_ANO,7,1),IF(ISNUMBER($H241),$H241,$G241)&gt;=DATE(ML_ANO,6,1)),1,""),"")</f>
        <v/>
      </c>
      <c r="U241" s="67" t="str">
        <f>IF(ISNUMBER($G241),IF(AND($G241&lt;DATE(ML_ANO,8,1),IF(ISNUMBER($H241),$H241,$G241)&gt;=DATE(ML_ANO,7,1)),1,""),"")</f>
        <v/>
      </c>
      <c r="V241" s="67" t="str">
        <f>IF(ISNUMBER($G241),IF(AND($G241&lt;DATE(ML_ANO,9,1),IF(ISNUMBER($H241),$H241,$G241)&gt;=DATE(ML_ANO,8,1)),1,""),"")</f>
        <v/>
      </c>
      <c r="W241" s="67" t="str">
        <f>IF(ISNUMBER($G241),IF(AND($G241&lt;DATE(ML_ANO,10,1),IF(ISNUMBER($H241),$H241,$G241)&gt;=DATE(ML_ANO,9,1)),1,""),"")</f>
        <v/>
      </c>
      <c r="X241" s="67" t="str">
        <f>IF(ISNUMBER($G241),IF(AND($G241&lt;DATE(ML_ANO,11,1),IF(ISNUMBER($H241),$H241,$G241)&gt;=DATE(ML_ANO,10,1)),1,""),"")</f>
        <v/>
      </c>
      <c r="Y241" s="67" t="str">
        <f>IF(ISNUMBER($G241),IF(AND($G241&lt;DATE(ML_ANO,12,1),IF(ISNUMBER($H241),$H241,$G241)&gt;=DATE(ML_ANO,11,1)),1,""),"")</f>
        <v/>
      </c>
      <c r="Z241" s="67" t="str">
        <f>IF(ISNUMBER($G241),IF(AND($G241&lt;DATE(ML_ANO,13,1),IF(ISNUMBER($H241),$H241,$G241)&gt;=DATE(ML_ANO,12,1)),1,""),"")</f>
        <v/>
      </c>
    </row>
    <row r="242">
      <c r="A242" s="57" t="inlineStr">
        <is>
          <t>A-238</t>
        </is>
      </c>
      <c r="B242" s="48" t="str">
        <f>IF($E242="","",IF(COUNTIF('Plan Cultivos'!$D$5:$D$204,"?*")=1,INDEX('Plan Cultivos'!$A$5:$A$204,MATCH("?*",'Plan Cultivos'!$D$5:$D$204,0)),""))</f>
        <v/>
      </c>
      <c r="C242" s="58" t="str">
        <f>IF($E242="","",ML_N)</f>
        <v/>
      </c>
      <c r="D242" s="48" t="str">
        <f>IF($B242="","",IFERROR(VLOOKUP($B242,'Plan Cultivos'!$A$5:$D$204,4,FALSE)&amp;"",""))</f>
        <v/>
      </c>
      <c r="E242" s="47" t="n"/>
      <c r="F242" s="48" t="n"/>
      <c r="G242" s="59" t="n"/>
      <c r="H242" s="59" t="n"/>
      <c r="I242" s="60" t="str">
        <f>IF(AND(ISNUMBER($G242),ISNUMBER($H242)),$H242-$G242+1,"")</f>
        <v/>
      </c>
      <c r="J242" s="48" t="str">
        <f>IF($E242="","",ML_RESP)</f>
        <v/>
      </c>
      <c r="K242" s="47" t="str">
        <f>IF($E242="","",IFERROR(VLOOKUP($B242,'Plan Cultivos'!$A$5:$T$204,20,FALSE)&amp;"",ML_FICHA&amp;""))</f>
        <v/>
      </c>
      <c r="L242" s="47" t="n"/>
      <c r="M242" s="48" t="n"/>
      <c r="N242" s="63" t="n"/>
      <c r="O242" s="68" t="str">
        <f>IF(ISNUMBER($G242),IF(AND($G242&lt;DATE(ML_ANO,2,1),IF(ISNUMBER($H242),$H242,$G242)&gt;=DATE(ML_ANO,1,1)),1,""),"")</f>
        <v/>
      </c>
      <c r="P242" s="68" t="str">
        <f>IF(ISNUMBER($G242),IF(AND($G242&lt;DATE(ML_ANO,3,1),IF(ISNUMBER($H242),$H242,$G242)&gt;=DATE(ML_ANO,2,1)),1,""),"")</f>
        <v/>
      </c>
      <c r="Q242" s="68" t="str">
        <f>IF(ISNUMBER($G242),IF(AND($G242&lt;DATE(ML_ANO,4,1),IF(ISNUMBER($H242),$H242,$G242)&gt;=DATE(ML_ANO,3,1)),1,""),"")</f>
        <v/>
      </c>
      <c r="R242" s="68" t="str">
        <f>IF(ISNUMBER($G242),IF(AND($G242&lt;DATE(ML_ANO,5,1),IF(ISNUMBER($H242),$H242,$G242)&gt;=DATE(ML_ANO,4,1)),1,""),"")</f>
        <v/>
      </c>
      <c r="S242" s="68" t="str">
        <f>IF(ISNUMBER($G242),IF(AND($G242&lt;DATE(ML_ANO,6,1),IF(ISNUMBER($H242),$H242,$G242)&gt;=DATE(ML_ANO,5,1)),1,""),"")</f>
        <v/>
      </c>
      <c r="T242" s="68" t="str">
        <f>IF(ISNUMBER($G242),IF(AND($G242&lt;DATE(ML_ANO,7,1),IF(ISNUMBER($H242),$H242,$G242)&gt;=DATE(ML_ANO,6,1)),1,""),"")</f>
        <v/>
      </c>
      <c r="U242" s="68" t="str">
        <f>IF(ISNUMBER($G242),IF(AND($G242&lt;DATE(ML_ANO,8,1),IF(ISNUMBER($H242),$H242,$G242)&gt;=DATE(ML_ANO,7,1)),1,""),"")</f>
        <v/>
      </c>
      <c r="V242" s="68" t="str">
        <f>IF(ISNUMBER($G242),IF(AND($G242&lt;DATE(ML_ANO,9,1),IF(ISNUMBER($H242),$H242,$G242)&gt;=DATE(ML_ANO,8,1)),1,""),"")</f>
        <v/>
      </c>
      <c r="W242" s="68" t="str">
        <f>IF(ISNUMBER($G242),IF(AND($G242&lt;DATE(ML_ANO,10,1),IF(ISNUMBER($H242),$H242,$G242)&gt;=DATE(ML_ANO,9,1)),1,""),"")</f>
        <v/>
      </c>
      <c r="X242" s="68" t="str">
        <f>IF(ISNUMBER($G242),IF(AND($G242&lt;DATE(ML_ANO,11,1),IF(ISNUMBER($H242),$H242,$G242)&gt;=DATE(ML_ANO,10,1)),1,""),"")</f>
        <v/>
      </c>
      <c r="Y242" s="68" t="str">
        <f>IF(ISNUMBER($G242),IF(AND($G242&lt;DATE(ML_ANO,12,1),IF(ISNUMBER($H242),$H242,$G242)&gt;=DATE(ML_ANO,11,1)),1,""),"")</f>
        <v/>
      </c>
      <c r="Z242" s="68" t="str">
        <f>IF(ISNUMBER($G242),IF(AND($G242&lt;DATE(ML_ANO,13,1),IF(ISNUMBER($H242),$H242,$G242)&gt;=DATE(ML_ANO,12,1)),1,""),"")</f>
        <v/>
      </c>
    </row>
    <row r="243">
      <c r="A243" s="42" t="inlineStr">
        <is>
          <t>A-239</t>
        </is>
      </c>
      <c r="B243" s="43" t="str">
        <f>IF($E243="","",IF(COUNTIF('Plan Cultivos'!$D$5:$D$204,"?*")=1,INDEX('Plan Cultivos'!$A$5:$A$204,MATCH("?*",'Plan Cultivos'!$D$5:$D$204,0)),""))</f>
        <v/>
      </c>
      <c r="C243" s="41" t="str">
        <f>IF($E243="","",ML_N)</f>
        <v/>
      </c>
      <c r="D243" s="43" t="str">
        <f>IF($B243="","",IFERROR(VLOOKUP($B243,'Plan Cultivos'!$A$5:$D$204,4,FALSE)&amp;"",""))</f>
        <v/>
      </c>
      <c r="E243" s="45" t="n"/>
      <c r="F243" s="43" t="n"/>
      <c r="G243" s="52" t="n"/>
      <c r="H243" s="52" t="n"/>
      <c r="I243" s="53" t="str">
        <f>IF(AND(ISNUMBER($G243),ISNUMBER($H243)),$H243-$G243+1,"")</f>
        <v/>
      </c>
      <c r="J243" s="43" t="str">
        <f>IF($E243="","",ML_RESP)</f>
        <v/>
      </c>
      <c r="K243" s="45" t="str">
        <f>IF($E243="","",IFERROR(VLOOKUP($B243,'Plan Cultivos'!$A$5:$T$204,20,FALSE)&amp;"",ML_FICHA&amp;""))</f>
        <v/>
      </c>
      <c r="L243" s="45" t="n"/>
      <c r="M243" s="43" t="n"/>
      <c r="N243" s="56" t="n"/>
      <c r="O243" s="67" t="str">
        <f>IF(ISNUMBER($G243),IF(AND($G243&lt;DATE(ML_ANO,2,1),IF(ISNUMBER($H243),$H243,$G243)&gt;=DATE(ML_ANO,1,1)),1,""),"")</f>
        <v/>
      </c>
      <c r="P243" s="67" t="str">
        <f>IF(ISNUMBER($G243),IF(AND($G243&lt;DATE(ML_ANO,3,1),IF(ISNUMBER($H243),$H243,$G243)&gt;=DATE(ML_ANO,2,1)),1,""),"")</f>
        <v/>
      </c>
      <c r="Q243" s="67" t="str">
        <f>IF(ISNUMBER($G243),IF(AND($G243&lt;DATE(ML_ANO,4,1),IF(ISNUMBER($H243),$H243,$G243)&gt;=DATE(ML_ANO,3,1)),1,""),"")</f>
        <v/>
      </c>
      <c r="R243" s="67" t="str">
        <f>IF(ISNUMBER($G243),IF(AND($G243&lt;DATE(ML_ANO,5,1),IF(ISNUMBER($H243),$H243,$G243)&gt;=DATE(ML_ANO,4,1)),1,""),"")</f>
        <v/>
      </c>
      <c r="S243" s="67" t="str">
        <f>IF(ISNUMBER($G243),IF(AND($G243&lt;DATE(ML_ANO,6,1),IF(ISNUMBER($H243),$H243,$G243)&gt;=DATE(ML_ANO,5,1)),1,""),"")</f>
        <v/>
      </c>
      <c r="T243" s="67" t="str">
        <f>IF(ISNUMBER($G243),IF(AND($G243&lt;DATE(ML_ANO,7,1),IF(ISNUMBER($H243),$H243,$G243)&gt;=DATE(ML_ANO,6,1)),1,""),"")</f>
        <v/>
      </c>
      <c r="U243" s="67" t="str">
        <f>IF(ISNUMBER($G243),IF(AND($G243&lt;DATE(ML_ANO,8,1),IF(ISNUMBER($H243),$H243,$G243)&gt;=DATE(ML_ANO,7,1)),1,""),"")</f>
        <v/>
      </c>
      <c r="V243" s="67" t="str">
        <f>IF(ISNUMBER($G243),IF(AND($G243&lt;DATE(ML_ANO,9,1),IF(ISNUMBER($H243),$H243,$G243)&gt;=DATE(ML_ANO,8,1)),1,""),"")</f>
        <v/>
      </c>
      <c r="W243" s="67" t="str">
        <f>IF(ISNUMBER($G243),IF(AND($G243&lt;DATE(ML_ANO,10,1),IF(ISNUMBER($H243),$H243,$G243)&gt;=DATE(ML_ANO,9,1)),1,""),"")</f>
        <v/>
      </c>
      <c r="X243" s="67" t="str">
        <f>IF(ISNUMBER($G243),IF(AND($G243&lt;DATE(ML_ANO,11,1),IF(ISNUMBER($H243),$H243,$G243)&gt;=DATE(ML_ANO,10,1)),1,""),"")</f>
        <v/>
      </c>
      <c r="Y243" s="67" t="str">
        <f>IF(ISNUMBER($G243),IF(AND($G243&lt;DATE(ML_ANO,12,1),IF(ISNUMBER($H243),$H243,$G243)&gt;=DATE(ML_ANO,11,1)),1,""),"")</f>
        <v/>
      </c>
      <c r="Z243" s="67" t="str">
        <f>IF(ISNUMBER($G243),IF(AND($G243&lt;DATE(ML_ANO,13,1),IF(ISNUMBER($H243),$H243,$G243)&gt;=DATE(ML_ANO,12,1)),1,""),"")</f>
        <v/>
      </c>
    </row>
    <row r="244">
      <c r="A244" s="57" t="inlineStr">
        <is>
          <t>A-240</t>
        </is>
      </c>
      <c r="B244" s="48" t="str">
        <f>IF($E244="","",IF(COUNTIF('Plan Cultivos'!$D$5:$D$204,"?*")=1,INDEX('Plan Cultivos'!$A$5:$A$204,MATCH("?*",'Plan Cultivos'!$D$5:$D$204,0)),""))</f>
        <v/>
      </c>
      <c r="C244" s="58" t="str">
        <f>IF($E244="","",ML_N)</f>
        <v/>
      </c>
      <c r="D244" s="48" t="str">
        <f>IF($B244="","",IFERROR(VLOOKUP($B244,'Plan Cultivos'!$A$5:$D$204,4,FALSE)&amp;"",""))</f>
        <v/>
      </c>
      <c r="E244" s="47" t="n"/>
      <c r="F244" s="48" t="n"/>
      <c r="G244" s="59" t="n"/>
      <c r="H244" s="59" t="n"/>
      <c r="I244" s="60" t="str">
        <f>IF(AND(ISNUMBER($G244),ISNUMBER($H244)),$H244-$G244+1,"")</f>
        <v/>
      </c>
      <c r="J244" s="48" t="str">
        <f>IF($E244="","",ML_RESP)</f>
        <v/>
      </c>
      <c r="K244" s="47" t="str">
        <f>IF($E244="","",IFERROR(VLOOKUP($B244,'Plan Cultivos'!$A$5:$T$204,20,FALSE)&amp;"",ML_FICHA&amp;""))</f>
        <v/>
      </c>
      <c r="L244" s="47" t="n"/>
      <c r="M244" s="48" t="n"/>
      <c r="N244" s="63" t="n"/>
      <c r="O244" s="68" t="str">
        <f>IF(ISNUMBER($G244),IF(AND($G244&lt;DATE(ML_ANO,2,1),IF(ISNUMBER($H244),$H244,$G244)&gt;=DATE(ML_ANO,1,1)),1,""),"")</f>
        <v/>
      </c>
      <c r="P244" s="68" t="str">
        <f>IF(ISNUMBER($G244),IF(AND($G244&lt;DATE(ML_ANO,3,1),IF(ISNUMBER($H244),$H244,$G244)&gt;=DATE(ML_ANO,2,1)),1,""),"")</f>
        <v/>
      </c>
      <c r="Q244" s="68" t="str">
        <f>IF(ISNUMBER($G244),IF(AND($G244&lt;DATE(ML_ANO,4,1),IF(ISNUMBER($H244),$H244,$G244)&gt;=DATE(ML_ANO,3,1)),1,""),"")</f>
        <v/>
      </c>
      <c r="R244" s="68" t="str">
        <f>IF(ISNUMBER($G244),IF(AND($G244&lt;DATE(ML_ANO,5,1),IF(ISNUMBER($H244),$H244,$G244)&gt;=DATE(ML_ANO,4,1)),1,""),"")</f>
        <v/>
      </c>
      <c r="S244" s="68" t="str">
        <f>IF(ISNUMBER($G244),IF(AND($G244&lt;DATE(ML_ANO,6,1),IF(ISNUMBER($H244),$H244,$G244)&gt;=DATE(ML_ANO,5,1)),1,""),"")</f>
        <v/>
      </c>
      <c r="T244" s="68" t="str">
        <f>IF(ISNUMBER($G244),IF(AND($G244&lt;DATE(ML_ANO,7,1),IF(ISNUMBER($H244),$H244,$G244)&gt;=DATE(ML_ANO,6,1)),1,""),"")</f>
        <v/>
      </c>
      <c r="U244" s="68" t="str">
        <f>IF(ISNUMBER($G244),IF(AND($G244&lt;DATE(ML_ANO,8,1),IF(ISNUMBER($H244),$H244,$G244)&gt;=DATE(ML_ANO,7,1)),1,""),"")</f>
        <v/>
      </c>
      <c r="V244" s="68" t="str">
        <f>IF(ISNUMBER($G244),IF(AND($G244&lt;DATE(ML_ANO,9,1),IF(ISNUMBER($H244),$H244,$G244)&gt;=DATE(ML_ANO,8,1)),1,""),"")</f>
        <v/>
      </c>
      <c r="W244" s="68" t="str">
        <f>IF(ISNUMBER($G244),IF(AND($G244&lt;DATE(ML_ANO,10,1),IF(ISNUMBER($H244),$H244,$G244)&gt;=DATE(ML_ANO,9,1)),1,""),"")</f>
        <v/>
      </c>
      <c r="X244" s="68" t="str">
        <f>IF(ISNUMBER($G244),IF(AND($G244&lt;DATE(ML_ANO,11,1),IF(ISNUMBER($H244),$H244,$G244)&gt;=DATE(ML_ANO,10,1)),1,""),"")</f>
        <v/>
      </c>
      <c r="Y244" s="68" t="str">
        <f>IF(ISNUMBER($G244),IF(AND($G244&lt;DATE(ML_ANO,12,1),IF(ISNUMBER($H244),$H244,$G244)&gt;=DATE(ML_ANO,11,1)),1,""),"")</f>
        <v/>
      </c>
      <c r="Z244" s="68" t="str">
        <f>IF(ISNUMBER($G244),IF(AND($G244&lt;DATE(ML_ANO,13,1),IF(ISNUMBER($H244),$H244,$G244)&gt;=DATE(ML_ANO,12,1)),1,""),"")</f>
        <v/>
      </c>
    </row>
    <row r="245">
      <c r="A245" s="42" t="inlineStr">
        <is>
          <t>A-241</t>
        </is>
      </c>
      <c r="B245" s="43" t="str">
        <f>IF($E245="","",IF(COUNTIF('Plan Cultivos'!$D$5:$D$204,"?*")=1,INDEX('Plan Cultivos'!$A$5:$A$204,MATCH("?*",'Plan Cultivos'!$D$5:$D$204,0)),""))</f>
        <v/>
      </c>
      <c r="C245" s="41" t="str">
        <f>IF($E245="","",ML_N)</f>
        <v/>
      </c>
      <c r="D245" s="43" t="str">
        <f>IF($B245="","",IFERROR(VLOOKUP($B245,'Plan Cultivos'!$A$5:$D$204,4,FALSE)&amp;"",""))</f>
        <v/>
      </c>
      <c r="E245" s="45" t="n"/>
      <c r="F245" s="43" t="n"/>
      <c r="G245" s="52" t="n"/>
      <c r="H245" s="52" t="n"/>
      <c r="I245" s="53" t="str">
        <f>IF(AND(ISNUMBER($G245),ISNUMBER($H245)),$H245-$G245+1,"")</f>
        <v/>
      </c>
      <c r="J245" s="43" t="str">
        <f>IF($E245="","",ML_RESP)</f>
        <v/>
      </c>
      <c r="K245" s="45" t="str">
        <f>IF($E245="","",IFERROR(VLOOKUP($B245,'Plan Cultivos'!$A$5:$T$204,20,FALSE)&amp;"",ML_FICHA&amp;""))</f>
        <v/>
      </c>
      <c r="L245" s="45" t="n"/>
      <c r="M245" s="43" t="n"/>
      <c r="N245" s="56" t="n"/>
      <c r="O245" s="67" t="str">
        <f>IF(ISNUMBER($G245),IF(AND($G245&lt;DATE(ML_ANO,2,1),IF(ISNUMBER($H245),$H245,$G245)&gt;=DATE(ML_ANO,1,1)),1,""),"")</f>
        <v/>
      </c>
      <c r="P245" s="67" t="str">
        <f>IF(ISNUMBER($G245),IF(AND($G245&lt;DATE(ML_ANO,3,1),IF(ISNUMBER($H245),$H245,$G245)&gt;=DATE(ML_ANO,2,1)),1,""),"")</f>
        <v/>
      </c>
      <c r="Q245" s="67" t="str">
        <f>IF(ISNUMBER($G245),IF(AND($G245&lt;DATE(ML_ANO,4,1),IF(ISNUMBER($H245),$H245,$G245)&gt;=DATE(ML_ANO,3,1)),1,""),"")</f>
        <v/>
      </c>
      <c r="R245" s="67" t="str">
        <f>IF(ISNUMBER($G245),IF(AND($G245&lt;DATE(ML_ANO,5,1),IF(ISNUMBER($H245),$H245,$G245)&gt;=DATE(ML_ANO,4,1)),1,""),"")</f>
        <v/>
      </c>
      <c r="S245" s="67" t="str">
        <f>IF(ISNUMBER($G245),IF(AND($G245&lt;DATE(ML_ANO,6,1),IF(ISNUMBER($H245),$H245,$G245)&gt;=DATE(ML_ANO,5,1)),1,""),"")</f>
        <v/>
      </c>
      <c r="T245" s="67" t="str">
        <f>IF(ISNUMBER($G245),IF(AND($G245&lt;DATE(ML_ANO,7,1),IF(ISNUMBER($H245),$H245,$G245)&gt;=DATE(ML_ANO,6,1)),1,""),"")</f>
        <v/>
      </c>
      <c r="U245" s="67" t="str">
        <f>IF(ISNUMBER($G245),IF(AND($G245&lt;DATE(ML_ANO,8,1),IF(ISNUMBER($H245),$H245,$G245)&gt;=DATE(ML_ANO,7,1)),1,""),"")</f>
        <v/>
      </c>
      <c r="V245" s="67" t="str">
        <f>IF(ISNUMBER($G245),IF(AND($G245&lt;DATE(ML_ANO,9,1),IF(ISNUMBER($H245),$H245,$G245)&gt;=DATE(ML_ANO,8,1)),1,""),"")</f>
        <v/>
      </c>
      <c r="W245" s="67" t="str">
        <f>IF(ISNUMBER($G245),IF(AND($G245&lt;DATE(ML_ANO,10,1),IF(ISNUMBER($H245),$H245,$G245)&gt;=DATE(ML_ANO,9,1)),1,""),"")</f>
        <v/>
      </c>
      <c r="X245" s="67" t="str">
        <f>IF(ISNUMBER($G245),IF(AND($G245&lt;DATE(ML_ANO,11,1),IF(ISNUMBER($H245),$H245,$G245)&gt;=DATE(ML_ANO,10,1)),1,""),"")</f>
        <v/>
      </c>
      <c r="Y245" s="67" t="str">
        <f>IF(ISNUMBER($G245),IF(AND($G245&lt;DATE(ML_ANO,12,1),IF(ISNUMBER($H245),$H245,$G245)&gt;=DATE(ML_ANO,11,1)),1,""),"")</f>
        <v/>
      </c>
      <c r="Z245" s="67" t="str">
        <f>IF(ISNUMBER($G245),IF(AND($G245&lt;DATE(ML_ANO,13,1),IF(ISNUMBER($H245),$H245,$G245)&gt;=DATE(ML_ANO,12,1)),1,""),"")</f>
        <v/>
      </c>
    </row>
    <row r="246">
      <c r="A246" s="57" t="inlineStr">
        <is>
          <t>A-242</t>
        </is>
      </c>
      <c r="B246" s="48" t="str">
        <f>IF($E246="","",IF(COUNTIF('Plan Cultivos'!$D$5:$D$204,"?*")=1,INDEX('Plan Cultivos'!$A$5:$A$204,MATCH("?*",'Plan Cultivos'!$D$5:$D$204,0)),""))</f>
        <v/>
      </c>
      <c r="C246" s="58" t="str">
        <f>IF($E246="","",ML_N)</f>
        <v/>
      </c>
      <c r="D246" s="48" t="str">
        <f>IF($B246="","",IFERROR(VLOOKUP($B246,'Plan Cultivos'!$A$5:$D$204,4,FALSE)&amp;"",""))</f>
        <v/>
      </c>
      <c r="E246" s="47" t="n"/>
      <c r="F246" s="48" t="n"/>
      <c r="G246" s="59" t="n"/>
      <c r="H246" s="59" t="n"/>
      <c r="I246" s="60" t="str">
        <f>IF(AND(ISNUMBER($G246),ISNUMBER($H246)),$H246-$G246+1,"")</f>
        <v/>
      </c>
      <c r="J246" s="48" t="str">
        <f>IF($E246="","",ML_RESP)</f>
        <v/>
      </c>
      <c r="K246" s="47" t="str">
        <f>IF($E246="","",IFERROR(VLOOKUP($B246,'Plan Cultivos'!$A$5:$T$204,20,FALSE)&amp;"",ML_FICHA&amp;""))</f>
        <v/>
      </c>
      <c r="L246" s="47" t="n"/>
      <c r="M246" s="48" t="n"/>
      <c r="N246" s="63" t="n"/>
      <c r="O246" s="68" t="str">
        <f>IF(ISNUMBER($G246),IF(AND($G246&lt;DATE(ML_ANO,2,1),IF(ISNUMBER($H246),$H246,$G246)&gt;=DATE(ML_ANO,1,1)),1,""),"")</f>
        <v/>
      </c>
      <c r="P246" s="68" t="str">
        <f>IF(ISNUMBER($G246),IF(AND($G246&lt;DATE(ML_ANO,3,1),IF(ISNUMBER($H246),$H246,$G246)&gt;=DATE(ML_ANO,2,1)),1,""),"")</f>
        <v/>
      </c>
      <c r="Q246" s="68" t="str">
        <f>IF(ISNUMBER($G246),IF(AND($G246&lt;DATE(ML_ANO,4,1),IF(ISNUMBER($H246),$H246,$G246)&gt;=DATE(ML_ANO,3,1)),1,""),"")</f>
        <v/>
      </c>
      <c r="R246" s="68" t="str">
        <f>IF(ISNUMBER($G246),IF(AND($G246&lt;DATE(ML_ANO,5,1),IF(ISNUMBER($H246),$H246,$G246)&gt;=DATE(ML_ANO,4,1)),1,""),"")</f>
        <v/>
      </c>
      <c r="S246" s="68" t="str">
        <f>IF(ISNUMBER($G246),IF(AND($G246&lt;DATE(ML_ANO,6,1),IF(ISNUMBER($H246),$H246,$G246)&gt;=DATE(ML_ANO,5,1)),1,""),"")</f>
        <v/>
      </c>
      <c r="T246" s="68" t="str">
        <f>IF(ISNUMBER($G246),IF(AND($G246&lt;DATE(ML_ANO,7,1),IF(ISNUMBER($H246),$H246,$G246)&gt;=DATE(ML_ANO,6,1)),1,""),"")</f>
        <v/>
      </c>
      <c r="U246" s="68" t="str">
        <f>IF(ISNUMBER($G246),IF(AND($G246&lt;DATE(ML_ANO,8,1),IF(ISNUMBER($H246),$H246,$G246)&gt;=DATE(ML_ANO,7,1)),1,""),"")</f>
        <v/>
      </c>
      <c r="V246" s="68" t="str">
        <f>IF(ISNUMBER($G246),IF(AND($G246&lt;DATE(ML_ANO,9,1),IF(ISNUMBER($H246),$H246,$G246)&gt;=DATE(ML_ANO,8,1)),1,""),"")</f>
        <v/>
      </c>
      <c r="W246" s="68" t="str">
        <f>IF(ISNUMBER($G246),IF(AND($G246&lt;DATE(ML_ANO,10,1),IF(ISNUMBER($H246),$H246,$G246)&gt;=DATE(ML_ANO,9,1)),1,""),"")</f>
        <v/>
      </c>
      <c r="X246" s="68" t="str">
        <f>IF(ISNUMBER($G246),IF(AND($G246&lt;DATE(ML_ANO,11,1),IF(ISNUMBER($H246),$H246,$G246)&gt;=DATE(ML_ANO,10,1)),1,""),"")</f>
        <v/>
      </c>
      <c r="Y246" s="68" t="str">
        <f>IF(ISNUMBER($G246),IF(AND($G246&lt;DATE(ML_ANO,12,1),IF(ISNUMBER($H246),$H246,$G246)&gt;=DATE(ML_ANO,11,1)),1,""),"")</f>
        <v/>
      </c>
      <c r="Z246" s="68" t="str">
        <f>IF(ISNUMBER($G246),IF(AND($G246&lt;DATE(ML_ANO,13,1),IF(ISNUMBER($H246),$H246,$G246)&gt;=DATE(ML_ANO,12,1)),1,""),"")</f>
        <v/>
      </c>
    </row>
    <row r="247">
      <c r="A247" s="42" t="inlineStr">
        <is>
          <t>A-243</t>
        </is>
      </c>
      <c r="B247" s="43" t="str">
        <f>IF($E247="","",IF(COUNTIF('Plan Cultivos'!$D$5:$D$204,"?*")=1,INDEX('Plan Cultivos'!$A$5:$A$204,MATCH("?*",'Plan Cultivos'!$D$5:$D$204,0)),""))</f>
        <v/>
      </c>
      <c r="C247" s="41" t="str">
        <f>IF($E247="","",ML_N)</f>
        <v/>
      </c>
      <c r="D247" s="43" t="str">
        <f>IF($B247="","",IFERROR(VLOOKUP($B247,'Plan Cultivos'!$A$5:$D$204,4,FALSE)&amp;"",""))</f>
        <v/>
      </c>
      <c r="E247" s="45" t="n"/>
      <c r="F247" s="43" t="n"/>
      <c r="G247" s="52" t="n"/>
      <c r="H247" s="52" t="n"/>
      <c r="I247" s="53" t="str">
        <f>IF(AND(ISNUMBER($G247),ISNUMBER($H247)),$H247-$G247+1,"")</f>
        <v/>
      </c>
      <c r="J247" s="43" t="str">
        <f>IF($E247="","",ML_RESP)</f>
        <v/>
      </c>
      <c r="K247" s="45" t="str">
        <f>IF($E247="","",IFERROR(VLOOKUP($B247,'Plan Cultivos'!$A$5:$T$204,20,FALSE)&amp;"",ML_FICHA&amp;""))</f>
        <v/>
      </c>
      <c r="L247" s="45" t="n"/>
      <c r="M247" s="43" t="n"/>
      <c r="N247" s="56" t="n"/>
      <c r="O247" s="67" t="str">
        <f>IF(ISNUMBER($G247),IF(AND($G247&lt;DATE(ML_ANO,2,1),IF(ISNUMBER($H247),$H247,$G247)&gt;=DATE(ML_ANO,1,1)),1,""),"")</f>
        <v/>
      </c>
      <c r="P247" s="67" t="str">
        <f>IF(ISNUMBER($G247),IF(AND($G247&lt;DATE(ML_ANO,3,1),IF(ISNUMBER($H247),$H247,$G247)&gt;=DATE(ML_ANO,2,1)),1,""),"")</f>
        <v/>
      </c>
      <c r="Q247" s="67" t="str">
        <f>IF(ISNUMBER($G247),IF(AND($G247&lt;DATE(ML_ANO,4,1),IF(ISNUMBER($H247),$H247,$G247)&gt;=DATE(ML_ANO,3,1)),1,""),"")</f>
        <v/>
      </c>
      <c r="R247" s="67" t="str">
        <f>IF(ISNUMBER($G247),IF(AND($G247&lt;DATE(ML_ANO,5,1),IF(ISNUMBER($H247),$H247,$G247)&gt;=DATE(ML_ANO,4,1)),1,""),"")</f>
        <v/>
      </c>
      <c r="S247" s="67" t="str">
        <f>IF(ISNUMBER($G247),IF(AND($G247&lt;DATE(ML_ANO,6,1),IF(ISNUMBER($H247),$H247,$G247)&gt;=DATE(ML_ANO,5,1)),1,""),"")</f>
        <v/>
      </c>
      <c r="T247" s="67" t="str">
        <f>IF(ISNUMBER($G247),IF(AND($G247&lt;DATE(ML_ANO,7,1),IF(ISNUMBER($H247),$H247,$G247)&gt;=DATE(ML_ANO,6,1)),1,""),"")</f>
        <v/>
      </c>
      <c r="U247" s="67" t="str">
        <f>IF(ISNUMBER($G247),IF(AND($G247&lt;DATE(ML_ANO,8,1),IF(ISNUMBER($H247),$H247,$G247)&gt;=DATE(ML_ANO,7,1)),1,""),"")</f>
        <v/>
      </c>
      <c r="V247" s="67" t="str">
        <f>IF(ISNUMBER($G247),IF(AND($G247&lt;DATE(ML_ANO,9,1),IF(ISNUMBER($H247),$H247,$G247)&gt;=DATE(ML_ANO,8,1)),1,""),"")</f>
        <v/>
      </c>
      <c r="W247" s="67" t="str">
        <f>IF(ISNUMBER($G247),IF(AND($G247&lt;DATE(ML_ANO,10,1),IF(ISNUMBER($H247),$H247,$G247)&gt;=DATE(ML_ANO,9,1)),1,""),"")</f>
        <v/>
      </c>
      <c r="X247" s="67" t="str">
        <f>IF(ISNUMBER($G247),IF(AND($G247&lt;DATE(ML_ANO,11,1),IF(ISNUMBER($H247),$H247,$G247)&gt;=DATE(ML_ANO,10,1)),1,""),"")</f>
        <v/>
      </c>
      <c r="Y247" s="67" t="str">
        <f>IF(ISNUMBER($G247),IF(AND($G247&lt;DATE(ML_ANO,12,1),IF(ISNUMBER($H247),$H247,$G247)&gt;=DATE(ML_ANO,11,1)),1,""),"")</f>
        <v/>
      </c>
      <c r="Z247" s="67" t="str">
        <f>IF(ISNUMBER($G247),IF(AND($G247&lt;DATE(ML_ANO,13,1),IF(ISNUMBER($H247),$H247,$G247)&gt;=DATE(ML_ANO,12,1)),1,""),"")</f>
        <v/>
      </c>
    </row>
    <row r="248">
      <c r="A248" s="57" t="inlineStr">
        <is>
          <t>A-244</t>
        </is>
      </c>
      <c r="B248" s="48" t="str">
        <f>IF($E248="","",IF(COUNTIF('Plan Cultivos'!$D$5:$D$204,"?*")=1,INDEX('Plan Cultivos'!$A$5:$A$204,MATCH("?*",'Plan Cultivos'!$D$5:$D$204,0)),""))</f>
        <v/>
      </c>
      <c r="C248" s="58" t="str">
        <f>IF($E248="","",ML_N)</f>
        <v/>
      </c>
      <c r="D248" s="48" t="str">
        <f>IF($B248="","",IFERROR(VLOOKUP($B248,'Plan Cultivos'!$A$5:$D$204,4,FALSE)&amp;"",""))</f>
        <v/>
      </c>
      <c r="E248" s="47" t="n"/>
      <c r="F248" s="48" t="n"/>
      <c r="G248" s="59" t="n"/>
      <c r="H248" s="59" t="n"/>
      <c r="I248" s="60" t="str">
        <f>IF(AND(ISNUMBER($G248),ISNUMBER($H248)),$H248-$G248+1,"")</f>
        <v/>
      </c>
      <c r="J248" s="48" t="str">
        <f>IF($E248="","",ML_RESP)</f>
        <v/>
      </c>
      <c r="K248" s="47" t="str">
        <f>IF($E248="","",IFERROR(VLOOKUP($B248,'Plan Cultivos'!$A$5:$T$204,20,FALSE)&amp;"",ML_FICHA&amp;""))</f>
        <v/>
      </c>
      <c r="L248" s="47" t="n"/>
      <c r="M248" s="48" t="n"/>
      <c r="N248" s="63" t="n"/>
      <c r="O248" s="68" t="str">
        <f>IF(ISNUMBER($G248),IF(AND($G248&lt;DATE(ML_ANO,2,1),IF(ISNUMBER($H248),$H248,$G248)&gt;=DATE(ML_ANO,1,1)),1,""),"")</f>
        <v/>
      </c>
      <c r="P248" s="68" t="str">
        <f>IF(ISNUMBER($G248),IF(AND($G248&lt;DATE(ML_ANO,3,1),IF(ISNUMBER($H248),$H248,$G248)&gt;=DATE(ML_ANO,2,1)),1,""),"")</f>
        <v/>
      </c>
      <c r="Q248" s="68" t="str">
        <f>IF(ISNUMBER($G248),IF(AND($G248&lt;DATE(ML_ANO,4,1),IF(ISNUMBER($H248),$H248,$G248)&gt;=DATE(ML_ANO,3,1)),1,""),"")</f>
        <v/>
      </c>
      <c r="R248" s="68" t="str">
        <f>IF(ISNUMBER($G248),IF(AND($G248&lt;DATE(ML_ANO,5,1),IF(ISNUMBER($H248),$H248,$G248)&gt;=DATE(ML_ANO,4,1)),1,""),"")</f>
        <v/>
      </c>
      <c r="S248" s="68" t="str">
        <f>IF(ISNUMBER($G248),IF(AND($G248&lt;DATE(ML_ANO,6,1),IF(ISNUMBER($H248),$H248,$G248)&gt;=DATE(ML_ANO,5,1)),1,""),"")</f>
        <v/>
      </c>
      <c r="T248" s="68" t="str">
        <f>IF(ISNUMBER($G248),IF(AND($G248&lt;DATE(ML_ANO,7,1),IF(ISNUMBER($H248),$H248,$G248)&gt;=DATE(ML_ANO,6,1)),1,""),"")</f>
        <v/>
      </c>
      <c r="U248" s="68" t="str">
        <f>IF(ISNUMBER($G248),IF(AND($G248&lt;DATE(ML_ANO,8,1),IF(ISNUMBER($H248),$H248,$G248)&gt;=DATE(ML_ANO,7,1)),1,""),"")</f>
        <v/>
      </c>
      <c r="V248" s="68" t="str">
        <f>IF(ISNUMBER($G248),IF(AND($G248&lt;DATE(ML_ANO,9,1),IF(ISNUMBER($H248),$H248,$G248)&gt;=DATE(ML_ANO,8,1)),1,""),"")</f>
        <v/>
      </c>
      <c r="W248" s="68" t="str">
        <f>IF(ISNUMBER($G248),IF(AND($G248&lt;DATE(ML_ANO,10,1),IF(ISNUMBER($H248),$H248,$G248)&gt;=DATE(ML_ANO,9,1)),1,""),"")</f>
        <v/>
      </c>
      <c r="X248" s="68" t="str">
        <f>IF(ISNUMBER($G248),IF(AND($G248&lt;DATE(ML_ANO,11,1),IF(ISNUMBER($H248),$H248,$G248)&gt;=DATE(ML_ANO,10,1)),1,""),"")</f>
        <v/>
      </c>
      <c r="Y248" s="68" t="str">
        <f>IF(ISNUMBER($G248),IF(AND($G248&lt;DATE(ML_ANO,12,1),IF(ISNUMBER($H248),$H248,$G248)&gt;=DATE(ML_ANO,11,1)),1,""),"")</f>
        <v/>
      </c>
      <c r="Z248" s="68" t="str">
        <f>IF(ISNUMBER($G248),IF(AND($G248&lt;DATE(ML_ANO,13,1),IF(ISNUMBER($H248),$H248,$G248)&gt;=DATE(ML_ANO,12,1)),1,""),"")</f>
        <v/>
      </c>
    </row>
    <row r="249">
      <c r="A249" s="42" t="inlineStr">
        <is>
          <t>A-245</t>
        </is>
      </c>
      <c r="B249" s="43" t="str">
        <f>IF($E249="","",IF(COUNTIF('Plan Cultivos'!$D$5:$D$204,"?*")=1,INDEX('Plan Cultivos'!$A$5:$A$204,MATCH("?*",'Plan Cultivos'!$D$5:$D$204,0)),""))</f>
        <v/>
      </c>
      <c r="C249" s="41" t="str">
        <f>IF($E249="","",ML_N)</f>
        <v/>
      </c>
      <c r="D249" s="43" t="str">
        <f>IF($B249="","",IFERROR(VLOOKUP($B249,'Plan Cultivos'!$A$5:$D$204,4,FALSE)&amp;"",""))</f>
        <v/>
      </c>
      <c r="E249" s="45" t="n"/>
      <c r="F249" s="43" t="n"/>
      <c r="G249" s="52" t="n"/>
      <c r="H249" s="52" t="n"/>
      <c r="I249" s="53" t="str">
        <f>IF(AND(ISNUMBER($G249),ISNUMBER($H249)),$H249-$G249+1,"")</f>
        <v/>
      </c>
      <c r="J249" s="43" t="str">
        <f>IF($E249="","",ML_RESP)</f>
        <v/>
      </c>
      <c r="K249" s="45" t="str">
        <f>IF($E249="","",IFERROR(VLOOKUP($B249,'Plan Cultivos'!$A$5:$T$204,20,FALSE)&amp;"",ML_FICHA&amp;""))</f>
        <v/>
      </c>
      <c r="L249" s="45" t="n"/>
      <c r="M249" s="43" t="n"/>
      <c r="N249" s="56" t="n"/>
      <c r="O249" s="67" t="str">
        <f>IF(ISNUMBER($G249),IF(AND($G249&lt;DATE(ML_ANO,2,1),IF(ISNUMBER($H249),$H249,$G249)&gt;=DATE(ML_ANO,1,1)),1,""),"")</f>
        <v/>
      </c>
      <c r="P249" s="67" t="str">
        <f>IF(ISNUMBER($G249),IF(AND($G249&lt;DATE(ML_ANO,3,1),IF(ISNUMBER($H249),$H249,$G249)&gt;=DATE(ML_ANO,2,1)),1,""),"")</f>
        <v/>
      </c>
      <c r="Q249" s="67" t="str">
        <f>IF(ISNUMBER($G249),IF(AND($G249&lt;DATE(ML_ANO,4,1),IF(ISNUMBER($H249),$H249,$G249)&gt;=DATE(ML_ANO,3,1)),1,""),"")</f>
        <v/>
      </c>
      <c r="R249" s="67" t="str">
        <f>IF(ISNUMBER($G249),IF(AND($G249&lt;DATE(ML_ANO,5,1),IF(ISNUMBER($H249),$H249,$G249)&gt;=DATE(ML_ANO,4,1)),1,""),"")</f>
        <v/>
      </c>
      <c r="S249" s="67" t="str">
        <f>IF(ISNUMBER($G249),IF(AND($G249&lt;DATE(ML_ANO,6,1),IF(ISNUMBER($H249),$H249,$G249)&gt;=DATE(ML_ANO,5,1)),1,""),"")</f>
        <v/>
      </c>
      <c r="T249" s="67" t="str">
        <f>IF(ISNUMBER($G249),IF(AND($G249&lt;DATE(ML_ANO,7,1),IF(ISNUMBER($H249),$H249,$G249)&gt;=DATE(ML_ANO,6,1)),1,""),"")</f>
        <v/>
      </c>
      <c r="U249" s="67" t="str">
        <f>IF(ISNUMBER($G249),IF(AND($G249&lt;DATE(ML_ANO,8,1),IF(ISNUMBER($H249),$H249,$G249)&gt;=DATE(ML_ANO,7,1)),1,""),"")</f>
        <v/>
      </c>
      <c r="V249" s="67" t="str">
        <f>IF(ISNUMBER($G249),IF(AND($G249&lt;DATE(ML_ANO,9,1),IF(ISNUMBER($H249),$H249,$G249)&gt;=DATE(ML_ANO,8,1)),1,""),"")</f>
        <v/>
      </c>
      <c r="W249" s="67" t="str">
        <f>IF(ISNUMBER($G249),IF(AND($G249&lt;DATE(ML_ANO,10,1),IF(ISNUMBER($H249),$H249,$G249)&gt;=DATE(ML_ANO,9,1)),1,""),"")</f>
        <v/>
      </c>
      <c r="X249" s="67" t="str">
        <f>IF(ISNUMBER($G249),IF(AND($G249&lt;DATE(ML_ANO,11,1),IF(ISNUMBER($H249),$H249,$G249)&gt;=DATE(ML_ANO,10,1)),1,""),"")</f>
        <v/>
      </c>
      <c r="Y249" s="67" t="str">
        <f>IF(ISNUMBER($G249),IF(AND($G249&lt;DATE(ML_ANO,12,1),IF(ISNUMBER($H249),$H249,$G249)&gt;=DATE(ML_ANO,11,1)),1,""),"")</f>
        <v/>
      </c>
      <c r="Z249" s="67" t="str">
        <f>IF(ISNUMBER($G249),IF(AND($G249&lt;DATE(ML_ANO,13,1),IF(ISNUMBER($H249),$H249,$G249)&gt;=DATE(ML_ANO,12,1)),1,""),"")</f>
        <v/>
      </c>
    </row>
    <row r="250">
      <c r="A250" s="57" t="inlineStr">
        <is>
          <t>A-246</t>
        </is>
      </c>
      <c r="B250" s="48" t="str">
        <f>IF($E250="","",IF(COUNTIF('Plan Cultivos'!$D$5:$D$204,"?*")=1,INDEX('Plan Cultivos'!$A$5:$A$204,MATCH("?*",'Plan Cultivos'!$D$5:$D$204,0)),""))</f>
        <v/>
      </c>
      <c r="C250" s="58" t="str">
        <f>IF($E250="","",ML_N)</f>
        <v/>
      </c>
      <c r="D250" s="48" t="str">
        <f>IF($B250="","",IFERROR(VLOOKUP($B250,'Plan Cultivos'!$A$5:$D$204,4,FALSE)&amp;"",""))</f>
        <v/>
      </c>
      <c r="E250" s="47" t="n"/>
      <c r="F250" s="48" t="n"/>
      <c r="G250" s="59" t="n"/>
      <c r="H250" s="59" t="n"/>
      <c r="I250" s="60" t="str">
        <f>IF(AND(ISNUMBER($G250),ISNUMBER($H250)),$H250-$G250+1,"")</f>
        <v/>
      </c>
      <c r="J250" s="48" t="str">
        <f>IF($E250="","",ML_RESP)</f>
        <v/>
      </c>
      <c r="K250" s="47" t="str">
        <f>IF($E250="","",IFERROR(VLOOKUP($B250,'Plan Cultivos'!$A$5:$T$204,20,FALSE)&amp;"",ML_FICHA&amp;""))</f>
        <v/>
      </c>
      <c r="L250" s="47" t="n"/>
      <c r="M250" s="48" t="n"/>
      <c r="N250" s="63" t="n"/>
      <c r="O250" s="68" t="str">
        <f>IF(ISNUMBER($G250),IF(AND($G250&lt;DATE(ML_ANO,2,1),IF(ISNUMBER($H250),$H250,$G250)&gt;=DATE(ML_ANO,1,1)),1,""),"")</f>
        <v/>
      </c>
      <c r="P250" s="68" t="str">
        <f>IF(ISNUMBER($G250),IF(AND($G250&lt;DATE(ML_ANO,3,1),IF(ISNUMBER($H250),$H250,$G250)&gt;=DATE(ML_ANO,2,1)),1,""),"")</f>
        <v/>
      </c>
      <c r="Q250" s="68" t="str">
        <f>IF(ISNUMBER($G250),IF(AND($G250&lt;DATE(ML_ANO,4,1),IF(ISNUMBER($H250),$H250,$G250)&gt;=DATE(ML_ANO,3,1)),1,""),"")</f>
        <v/>
      </c>
      <c r="R250" s="68" t="str">
        <f>IF(ISNUMBER($G250),IF(AND($G250&lt;DATE(ML_ANO,5,1),IF(ISNUMBER($H250),$H250,$G250)&gt;=DATE(ML_ANO,4,1)),1,""),"")</f>
        <v/>
      </c>
      <c r="S250" s="68" t="str">
        <f>IF(ISNUMBER($G250),IF(AND($G250&lt;DATE(ML_ANO,6,1),IF(ISNUMBER($H250),$H250,$G250)&gt;=DATE(ML_ANO,5,1)),1,""),"")</f>
        <v/>
      </c>
      <c r="T250" s="68" t="str">
        <f>IF(ISNUMBER($G250),IF(AND($G250&lt;DATE(ML_ANO,7,1),IF(ISNUMBER($H250),$H250,$G250)&gt;=DATE(ML_ANO,6,1)),1,""),"")</f>
        <v/>
      </c>
      <c r="U250" s="68" t="str">
        <f>IF(ISNUMBER($G250),IF(AND($G250&lt;DATE(ML_ANO,8,1),IF(ISNUMBER($H250),$H250,$G250)&gt;=DATE(ML_ANO,7,1)),1,""),"")</f>
        <v/>
      </c>
      <c r="V250" s="68" t="str">
        <f>IF(ISNUMBER($G250),IF(AND($G250&lt;DATE(ML_ANO,9,1),IF(ISNUMBER($H250),$H250,$G250)&gt;=DATE(ML_ANO,8,1)),1,""),"")</f>
        <v/>
      </c>
      <c r="W250" s="68" t="str">
        <f>IF(ISNUMBER($G250),IF(AND($G250&lt;DATE(ML_ANO,10,1),IF(ISNUMBER($H250),$H250,$G250)&gt;=DATE(ML_ANO,9,1)),1,""),"")</f>
        <v/>
      </c>
      <c r="X250" s="68" t="str">
        <f>IF(ISNUMBER($G250),IF(AND($G250&lt;DATE(ML_ANO,11,1),IF(ISNUMBER($H250),$H250,$G250)&gt;=DATE(ML_ANO,10,1)),1,""),"")</f>
        <v/>
      </c>
      <c r="Y250" s="68" t="str">
        <f>IF(ISNUMBER($G250),IF(AND($G250&lt;DATE(ML_ANO,12,1),IF(ISNUMBER($H250),$H250,$G250)&gt;=DATE(ML_ANO,11,1)),1,""),"")</f>
        <v/>
      </c>
      <c r="Z250" s="68" t="str">
        <f>IF(ISNUMBER($G250),IF(AND($G250&lt;DATE(ML_ANO,13,1),IF(ISNUMBER($H250),$H250,$G250)&gt;=DATE(ML_ANO,12,1)),1,""),"")</f>
        <v/>
      </c>
    </row>
    <row r="251">
      <c r="A251" s="42" t="inlineStr">
        <is>
          <t>A-247</t>
        </is>
      </c>
      <c r="B251" s="43" t="str">
        <f>IF($E251="","",IF(COUNTIF('Plan Cultivos'!$D$5:$D$204,"?*")=1,INDEX('Plan Cultivos'!$A$5:$A$204,MATCH("?*",'Plan Cultivos'!$D$5:$D$204,0)),""))</f>
        <v/>
      </c>
      <c r="C251" s="41" t="str">
        <f>IF($E251="","",ML_N)</f>
        <v/>
      </c>
      <c r="D251" s="43" t="str">
        <f>IF($B251="","",IFERROR(VLOOKUP($B251,'Plan Cultivos'!$A$5:$D$204,4,FALSE)&amp;"",""))</f>
        <v/>
      </c>
      <c r="E251" s="45" t="n"/>
      <c r="F251" s="43" t="n"/>
      <c r="G251" s="52" t="n"/>
      <c r="H251" s="52" t="n"/>
      <c r="I251" s="53" t="str">
        <f>IF(AND(ISNUMBER($G251),ISNUMBER($H251)),$H251-$G251+1,"")</f>
        <v/>
      </c>
      <c r="J251" s="43" t="str">
        <f>IF($E251="","",ML_RESP)</f>
        <v/>
      </c>
      <c r="K251" s="45" t="str">
        <f>IF($E251="","",IFERROR(VLOOKUP($B251,'Plan Cultivos'!$A$5:$T$204,20,FALSE)&amp;"",ML_FICHA&amp;""))</f>
        <v/>
      </c>
      <c r="L251" s="45" t="n"/>
      <c r="M251" s="43" t="n"/>
      <c r="N251" s="56" t="n"/>
      <c r="O251" s="67" t="str">
        <f>IF(ISNUMBER($G251),IF(AND($G251&lt;DATE(ML_ANO,2,1),IF(ISNUMBER($H251),$H251,$G251)&gt;=DATE(ML_ANO,1,1)),1,""),"")</f>
        <v/>
      </c>
      <c r="P251" s="67" t="str">
        <f>IF(ISNUMBER($G251),IF(AND($G251&lt;DATE(ML_ANO,3,1),IF(ISNUMBER($H251),$H251,$G251)&gt;=DATE(ML_ANO,2,1)),1,""),"")</f>
        <v/>
      </c>
      <c r="Q251" s="67" t="str">
        <f>IF(ISNUMBER($G251),IF(AND($G251&lt;DATE(ML_ANO,4,1),IF(ISNUMBER($H251),$H251,$G251)&gt;=DATE(ML_ANO,3,1)),1,""),"")</f>
        <v/>
      </c>
      <c r="R251" s="67" t="str">
        <f>IF(ISNUMBER($G251),IF(AND($G251&lt;DATE(ML_ANO,5,1),IF(ISNUMBER($H251),$H251,$G251)&gt;=DATE(ML_ANO,4,1)),1,""),"")</f>
        <v/>
      </c>
      <c r="S251" s="67" t="str">
        <f>IF(ISNUMBER($G251),IF(AND($G251&lt;DATE(ML_ANO,6,1),IF(ISNUMBER($H251),$H251,$G251)&gt;=DATE(ML_ANO,5,1)),1,""),"")</f>
        <v/>
      </c>
      <c r="T251" s="67" t="str">
        <f>IF(ISNUMBER($G251),IF(AND($G251&lt;DATE(ML_ANO,7,1),IF(ISNUMBER($H251),$H251,$G251)&gt;=DATE(ML_ANO,6,1)),1,""),"")</f>
        <v/>
      </c>
      <c r="U251" s="67" t="str">
        <f>IF(ISNUMBER($G251),IF(AND($G251&lt;DATE(ML_ANO,8,1),IF(ISNUMBER($H251),$H251,$G251)&gt;=DATE(ML_ANO,7,1)),1,""),"")</f>
        <v/>
      </c>
      <c r="V251" s="67" t="str">
        <f>IF(ISNUMBER($G251),IF(AND($G251&lt;DATE(ML_ANO,9,1),IF(ISNUMBER($H251),$H251,$G251)&gt;=DATE(ML_ANO,8,1)),1,""),"")</f>
        <v/>
      </c>
      <c r="W251" s="67" t="str">
        <f>IF(ISNUMBER($G251),IF(AND($G251&lt;DATE(ML_ANO,10,1),IF(ISNUMBER($H251),$H251,$G251)&gt;=DATE(ML_ANO,9,1)),1,""),"")</f>
        <v/>
      </c>
      <c r="X251" s="67" t="str">
        <f>IF(ISNUMBER($G251),IF(AND($G251&lt;DATE(ML_ANO,11,1),IF(ISNUMBER($H251),$H251,$G251)&gt;=DATE(ML_ANO,10,1)),1,""),"")</f>
        <v/>
      </c>
      <c r="Y251" s="67" t="str">
        <f>IF(ISNUMBER($G251),IF(AND($G251&lt;DATE(ML_ANO,12,1),IF(ISNUMBER($H251),$H251,$G251)&gt;=DATE(ML_ANO,11,1)),1,""),"")</f>
        <v/>
      </c>
      <c r="Z251" s="67" t="str">
        <f>IF(ISNUMBER($G251),IF(AND($G251&lt;DATE(ML_ANO,13,1),IF(ISNUMBER($H251),$H251,$G251)&gt;=DATE(ML_ANO,12,1)),1,""),"")</f>
        <v/>
      </c>
    </row>
    <row r="252">
      <c r="A252" s="57" t="inlineStr">
        <is>
          <t>A-248</t>
        </is>
      </c>
      <c r="B252" s="48" t="str">
        <f>IF($E252="","",IF(COUNTIF('Plan Cultivos'!$D$5:$D$204,"?*")=1,INDEX('Plan Cultivos'!$A$5:$A$204,MATCH("?*",'Plan Cultivos'!$D$5:$D$204,0)),""))</f>
        <v/>
      </c>
      <c r="C252" s="58" t="str">
        <f>IF($E252="","",ML_N)</f>
        <v/>
      </c>
      <c r="D252" s="48" t="str">
        <f>IF($B252="","",IFERROR(VLOOKUP($B252,'Plan Cultivos'!$A$5:$D$204,4,FALSE)&amp;"",""))</f>
        <v/>
      </c>
      <c r="E252" s="47" t="n"/>
      <c r="F252" s="48" t="n"/>
      <c r="G252" s="59" t="n"/>
      <c r="H252" s="59" t="n"/>
      <c r="I252" s="60" t="str">
        <f>IF(AND(ISNUMBER($G252),ISNUMBER($H252)),$H252-$G252+1,"")</f>
        <v/>
      </c>
      <c r="J252" s="48" t="str">
        <f>IF($E252="","",ML_RESP)</f>
        <v/>
      </c>
      <c r="K252" s="47" t="str">
        <f>IF($E252="","",IFERROR(VLOOKUP($B252,'Plan Cultivos'!$A$5:$T$204,20,FALSE)&amp;"",ML_FICHA&amp;""))</f>
        <v/>
      </c>
      <c r="L252" s="47" t="n"/>
      <c r="M252" s="48" t="n"/>
      <c r="N252" s="63" t="n"/>
      <c r="O252" s="68" t="str">
        <f>IF(ISNUMBER($G252),IF(AND($G252&lt;DATE(ML_ANO,2,1),IF(ISNUMBER($H252),$H252,$G252)&gt;=DATE(ML_ANO,1,1)),1,""),"")</f>
        <v/>
      </c>
      <c r="P252" s="68" t="str">
        <f>IF(ISNUMBER($G252),IF(AND($G252&lt;DATE(ML_ANO,3,1),IF(ISNUMBER($H252),$H252,$G252)&gt;=DATE(ML_ANO,2,1)),1,""),"")</f>
        <v/>
      </c>
      <c r="Q252" s="68" t="str">
        <f>IF(ISNUMBER($G252),IF(AND($G252&lt;DATE(ML_ANO,4,1),IF(ISNUMBER($H252),$H252,$G252)&gt;=DATE(ML_ANO,3,1)),1,""),"")</f>
        <v/>
      </c>
      <c r="R252" s="68" t="str">
        <f>IF(ISNUMBER($G252),IF(AND($G252&lt;DATE(ML_ANO,5,1),IF(ISNUMBER($H252),$H252,$G252)&gt;=DATE(ML_ANO,4,1)),1,""),"")</f>
        <v/>
      </c>
      <c r="S252" s="68" t="str">
        <f>IF(ISNUMBER($G252),IF(AND($G252&lt;DATE(ML_ANO,6,1),IF(ISNUMBER($H252),$H252,$G252)&gt;=DATE(ML_ANO,5,1)),1,""),"")</f>
        <v/>
      </c>
      <c r="T252" s="68" t="str">
        <f>IF(ISNUMBER($G252),IF(AND($G252&lt;DATE(ML_ANO,7,1),IF(ISNUMBER($H252),$H252,$G252)&gt;=DATE(ML_ANO,6,1)),1,""),"")</f>
        <v/>
      </c>
      <c r="U252" s="68" t="str">
        <f>IF(ISNUMBER($G252),IF(AND($G252&lt;DATE(ML_ANO,8,1),IF(ISNUMBER($H252),$H252,$G252)&gt;=DATE(ML_ANO,7,1)),1,""),"")</f>
        <v/>
      </c>
      <c r="V252" s="68" t="str">
        <f>IF(ISNUMBER($G252),IF(AND($G252&lt;DATE(ML_ANO,9,1),IF(ISNUMBER($H252),$H252,$G252)&gt;=DATE(ML_ANO,8,1)),1,""),"")</f>
        <v/>
      </c>
      <c r="W252" s="68" t="str">
        <f>IF(ISNUMBER($G252),IF(AND($G252&lt;DATE(ML_ANO,10,1),IF(ISNUMBER($H252),$H252,$G252)&gt;=DATE(ML_ANO,9,1)),1,""),"")</f>
        <v/>
      </c>
      <c r="X252" s="68" t="str">
        <f>IF(ISNUMBER($G252),IF(AND($G252&lt;DATE(ML_ANO,11,1),IF(ISNUMBER($H252),$H252,$G252)&gt;=DATE(ML_ANO,10,1)),1,""),"")</f>
        <v/>
      </c>
      <c r="Y252" s="68" t="str">
        <f>IF(ISNUMBER($G252),IF(AND($G252&lt;DATE(ML_ANO,12,1),IF(ISNUMBER($H252),$H252,$G252)&gt;=DATE(ML_ANO,11,1)),1,""),"")</f>
        <v/>
      </c>
      <c r="Z252" s="68" t="str">
        <f>IF(ISNUMBER($G252),IF(AND($G252&lt;DATE(ML_ANO,13,1),IF(ISNUMBER($H252),$H252,$G252)&gt;=DATE(ML_ANO,12,1)),1,""),"")</f>
        <v/>
      </c>
    </row>
    <row r="253">
      <c r="A253" s="42" t="inlineStr">
        <is>
          <t>A-249</t>
        </is>
      </c>
      <c r="B253" s="43" t="str">
        <f>IF($E253="","",IF(COUNTIF('Plan Cultivos'!$D$5:$D$204,"?*")=1,INDEX('Plan Cultivos'!$A$5:$A$204,MATCH("?*",'Plan Cultivos'!$D$5:$D$204,0)),""))</f>
        <v/>
      </c>
      <c r="C253" s="41" t="str">
        <f>IF($E253="","",ML_N)</f>
        <v/>
      </c>
      <c r="D253" s="43" t="str">
        <f>IF($B253="","",IFERROR(VLOOKUP($B253,'Plan Cultivos'!$A$5:$D$204,4,FALSE)&amp;"",""))</f>
        <v/>
      </c>
      <c r="E253" s="45" t="n"/>
      <c r="F253" s="43" t="n"/>
      <c r="G253" s="52" t="n"/>
      <c r="H253" s="52" t="n"/>
      <c r="I253" s="53" t="str">
        <f>IF(AND(ISNUMBER($G253),ISNUMBER($H253)),$H253-$G253+1,"")</f>
        <v/>
      </c>
      <c r="J253" s="43" t="str">
        <f>IF($E253="","",ML_RESP)</f>
        <v/>
      </c>
      <c r="K253" s="45" t="str">
        <f>IF($E253="","",IFERROR(VLOOKUP($B253,'Plan Cultivos'!$A$5:$T$204,20,FALSE)&amp;"",ML_FICHA&amp;""))</f>
        <v/>
      </c>
      <c r="L253" s="45" t="n"/>
      <c r="M253" s="43" t="n"/>
      <c r="N253" s="56" t="n"/>
      <c r="O253" s="67" t="str">
        <f>IF(ISNUMBER($G253),IF(AND($G253&lt;DATE(ML_ANO,2,1),IF(ISNUMBER($H253),$H253,$G253)&gt;=DATE(ML_ANO,1,1)),1,""),"")</f>
        <v/>
      </c>
      <c r="P253" s="67" t="str">
        <f>IF(ISNUMBER($G253),IF(AND($G253&lt;DATE(ML_ANO,3,1),IF(ISNUMBER($H253),$H253,$G253)&gt;=DATE(ML_ANO,2,1)),1,""),"")</f>
        <v/>
      </c>
      <c r="Q253" s="67" t="str">
        <f>IF(ISNUMBER($G253),IF(AND($G253&lt;DATE(ML_ANO,4,1),IF(ISNUMBER($H253),$H253,$G253)&gt;=DATE(ML_ANO,3,1)),1,""),"")</f>
        <v/>
      </c>
      <c r="R253" s="67" t="str">
        <f>IF(ISNUMBER($G253),IF(AND($G253&lt;DATE(ML_ANO,5,1),IF(ISNUMBER($H253),$H253,$G253)&gt;=DATE(ML_ANO,4,1)),1,""),"")</f>
        <v/>
      </c>
      <c r="S253" s="67" t="str">
        <f>IF(ISNUMBER($G253),IF(AND($G253&lt;DATE(ML_ANO,6,1),IF(ISNUMBER($H253),$H253,$G253)&gt;=DATE(ML_ANO,5,1)),1,""),"")</f>
        <v/>
      </c>
      <c r="T253" s="67" t="str">
        <f>IF(ISNUMBER($G253),IF(AND($G253&lt;DATE(ML_ANO,7,1),IF(ISNUMBER($H253),$H253,$G253)&gt;=DATE(ML_ANO,6,1)),1,""),"")</f>
        <v/>
      </c>
      <c r="U253" s="67" t="str">
        <f>IF(ISNUMBER($G253),IF(AND($G253&lt;DATE(ML_ANO,8,1),IF(ISNUMBER($H253),$H253,$G253)&gt;=DATE(ML_ANO,7,1)),1,""),"")</f>
        <v/>
      </c>
      <c r="V253" s="67" t="str">
        <f>IF(ISNUMBER($G253),IF(AND($G253&lt;DATE(ML_ANO,9,1),IF(ISNUMBER($H253),$H253,$G253)&gt;=DATE(ML_ANO,8,1)),1,""),"")</f>
        <v/>
      </c>
      <c r="W253" s="67" t="str">
        <f>IF(ISNUMBER($G253),IF(AND($G253&lt;DATE(ML_ANO,10,1),IF(ISNUMBER($H253),$H253,$G253)&gt;=DATE(ML_ANO,9,1)),1,""),"")</f>
        <v/>
      </c>
      <c r="X253" s="67" t="str">
        <f>IF(ISNUMBER($G253),IF(AND($G253&lt;DATE(ML_ANO,11,1),IF(ISNUMBER($H253),$H253,$G253)&gt;=DATE(ML_ANO,10,1)),1,""),"")</f>
        <v/>
      </c>
      <c r="Y253" s="67" t="str">
        <f>IF(ISNUMBER($G253),IF(AND($G253&lt;DATE(ML_ANO,12,1),IF(ISNUMBER($H253),$H253,$G253)&gt;=DATE(ML_ANO,11,1)),1,""),"")</f>
        <v/>
      </c>
      <c r="Z253" s="67" t="str">
        <f>IF(ISNUMBER($G253),IF(AND($G253&lt;DATE(ML_ANO,13,1),IF(ISNUMBER($H253),$H253,$G253)&gt;=DATE(ML_ANO,12,1)),1,""),"")</f>
        <v/>
      </c>
    </row>
    <row r="254">
      <c r="A254" s="57" t="inlineStr">
        <is>
          <t>A-250</t>
        </is>
      </c>
      <c r="B254" s="48" t="str">
        <f>IF($E254="","",IF(COUNTIF('Plan Cultivos'!$D$5:$D$204,"?*")=1,INDEX('Plan Cultivos'!$A$5:$A$204,MATCH("?*",'Plan Cultivos'!$D$5:$D$204,0)),""))</f>
        <v/>
      </c>
      <c r="C254" s="58" t="str">
        <f>IF($E254="","",ML_N)</f>
        <v/>
      </c>
      <c r="D254" s="48" t="str">
        <f>IF($B254="","",IFERROR(VLOOKUP($B254,'Plan Cultivos'!$A$5:$D$204,4,FALSE)&amp;"",""))</f>
        <v/>
      </c>
      <c r="E254" s="47" t="n"/>
      <c r="F254" s="48" t="n"/>
      <c r="G254" s="59" t="n"/>
      <c r="H254" s="59" t="n"/>
      <c r="I254" s="60" t="str">
        <f>IF(AND(ISNUMBER($G254),ISNUMBER($H254)),$H254-$G254+1,"")</f>
        <v/>
      </c>
      <c r="J254" s="48" t="str">
        <f>IF($E254="","",ML_RESP)</f>
        <v/>
      </c>
      <c r="K254" s="47" t="str">
        <f>IF($E254="","",IFERROR(VLOOKUP($B254,'Plan Cultivos'!$A$5:$T$204,20,FALSE)&amp;"",ML_FICHA&amp;""))</f>
        <v/>
      </c>
      <c r="L254" s="47" t="n"/>
      <c r="M254" s="48" t="n"/>
      <c r="N254" s="63" t="n"/>
      <c r="O254" s="68" t="str">
        <f>IF(ISNUMBER($G254),IF(AND($G254&lt;DATE(ML_ANO,2,1),IF(ISNUMBER($H254),$H254,$G254)&gt;=DATE(ML_ANO,1,1)),1,""),"")</f>
        <v/>
      </c>
      <c r="P254" s="68" t="str">
        <f>IF(ISNUMBER($G254),IF(AND($G254&lt;DATE(ML_ANO,3,1),IF(ISNUMBER($H254),$H254,$G254)&gt;=DATE(ML_ANO,2,1)),1,""),"")</f>
        <v/>
      </c>
      <c r="Q254" s="68" t="str">
        <f>IF(ISNUMBER($G254),IF(AND($G254&lt;DATE(ML_ANO,4,1),IF(ISNUMBER($H254),$H254,$G254)&gt;=DATE(ML_ANO,3,1)),1,""),"")</f>
        <v/>
      </c>
      <c r="R254" s="68" t="str">
        <f>IF(ISNUMBER($G254),IF(AND($G254&lt;DATE(ML_ANO,5,1),IF(ISNUMBER($H254),$H254,$G254)&gt;=DATE(ML_ANO,4,1)),1,""),"")</f>
        <v/>
      </c>
      <c r="S254" s="68" t="str">
        <f>IF(ISNUMBER($G254),IF(AND($G254&lt;DATE(ML_ANO,6,1),IF(ISNUMBER($H254),$H254,$G254)&gt;=DATE(ML_ANO,5,1)),1,""),"")</f>
        <v/>
      </c>
      <c r="T254" s="68" t="str">
        <f>IF(ISNUMBER($G254),IF(AND($G254&lt;DATE(ML_ANO,7,1),IF(ISNUMBER($H254),$H254,$G254)&gt;=DATE(ML_ANO,6,1)),1,""),"")</f>
        <v/>
      </c>
      <c r="U254" s="68" t="str">
        <f>IF(ISNUMBER($G254),IF(AND($G254&lt;DATE(ML_ANO,8,1),IF(ISNUMBER($H254),$H254,$G254)&gt;=DATE(ML_ANO,7,1)),1,""),"")</f>
        <v/>
      </c>
      <c r="V254" s="68" t="str">
        <f>IF(ISNUMBER($G254),IF(AND($G254&lt;DATE(ML_ANO,9,1),IF(ISNUMBER($H254),$H254,$G254)&gt;=DATE(ML_ANO,8,1)),1,""),"")</f>
        <v/>
      </c>
      <c r="W254" s="68" t="str">
        <f>IF(ISNUMBER($G254),IF(AND($G254&lt;DATE(ML_ANO,10,1),IF(ISNUMBER($H254),$H254,$G254)&gt;=DATE(ML_ANO,9,1)),1,""),"")</f>
        <v/>
      </c>
      <c r="X254" s="68" t="str">
        <f>IF(ISNUMBER($G254),IF(AND($G254&lt;DATE(ML_ANO,11,1),IF(ISNUMBER($H254),$H254,$G254)&gt;=DATE(ML_ANO,10,1)),1,""),"")</f>
        <v/>
      </c>
      <c r="Y254" s="68" t="str">
        <f>IF(ISNUMBER($G254),IF(AND($G254&lt;DATE(ML_ANO,12,1),IF(ISNUMBER($H254),$H254,$G254)&gt;=DATE(ML_ANO,11,1)),1,""),"")</f>
        <v/>
      </c>
      <c r="Z254" s="68" t="str">
        <f>IF(ISNUMBER($G254),IF(AND($G254&lt;DATE(ML_ANO,13,1),IF(ISNUMBER($H254),$H254,$G254)&gt;=DATE(ML_ANO,12,1)),1,""),"")</f>
        <v/>
      </c>
    </row>
    <row r="255">
      <c r="A255" s="42" t="inlineStr">
        <is>
          <t>A-251</t>
        </is>
      </c>
      <c r="B255" s="43" t="str">
        <f>IF($E255="","",IF(COUNTIF('Plan Cultivos'!$D$5:$D$204,"?*")=1,INDEX('Plan Cultivos'!$A$5:$A$204,MATCH("?*",'Plan Cultivos'!$D$5:$D$204,0)),""))</f>
        <v/>
      </c>
      <c r="C255" s="41" t="str">
        <f>IF($E255="","",ML_N)</f>
        <v/>
      </c>
      <c r="D255" s="43" t="str">
        <f>IF($B255="","",IFERROR(VLOOKUP($B255,'Plan Cultivos'!$A$5:$D$204,4,FALSE)&amp;"",""))</f>
        <v/>
      </c>
      <c r="E255" s="45" t="n"/>
      <c r="F255" s="43" t="n"/>
      <c r="G255" s="52" t="n"/>
      <c r="H255" s="52" t="n"/>
      <c r="I255" s="53" t="str">
        <f>IF(AND(ISNUMBER($G255),ISNUMBER($H255)),$H255-$G255+1,"")</f>
        <v/>
      </c>
      <c r="J255" s="43" t="str">
        <f>IF($E255="","",ML_RESP)</f>
        <v/>
      </c>
      <c r="K255" s="45" t="str">
        <f>IF($E255="","",IFERROR(VLOOKUP($B255,'Plan Cultivos'!$A$5:$T$204,20,FALSE)&amp;"",ML_FICHA&amp;""))</f>
        <v/>
      </c>
      <c r="L255" s="45" t="n"/>
      <c r="M255" s="43" t="n"/>
      <c r="N255" s="56" t="n"/>
      <c r="O255" s="67" t="str">
        <f>IF(ISNUMBER($G255),IF(AND($G255&lt;DATE(ML_ANO,2,1),IF(ISNUMBER($H255),$H255,$G255)&gt;=DATE(ML_ANO,1,1)),1,""),"")</f>
        <v/>
      </c>
      <c r="P255" s="67" t="str">
        <f>IF(ISNUMBER($G255),IF(AND($G255&lt;DATE(ML_ANO,3,1),IF(ISNUMBER($H255),$H255,$G255)&gt;=DATE(ML_ANO,2,1)),1,""),"")</f>
        <v/>
      </c>
      <c r="Q255" s="67" t="str">
        <f>IF(ISNUMBER($G255),IF(AND($G255&lt;DATE(ML_ANO,4,1),IF(ISNUMBER($H255),$H255,$G255)&gt;=DATE(ML_ANO,3,1)),1,""),"")</f>
        <v/>
      </c>
      <c r="R255" s="67" t="str">
        <f>IF(ISNUMBER($G255),IF(AND($G255&lt;DATE(ML_ANO,5,1),IF(ISNUMBER($H255),$H255,$G255)&gt;=DATE(ML_ANO,4,1)),1,""),"")</f>
        <v/>
      </c>
      <c r="S255" s="67" t="str">
        <f>IF(ISNUMBER($G255),IF(AND($G255&lt;DATE(ML_ANO,6,1),IF(ISNUMBER($H255),$H255,$G255)&gt;=DATE(ML_ANO,5,1)),1,""),"")</f>
        <v/>
      </c>
      <c r="T255" s="67" t="str">
        <f>IF(ISNUMBER($G255),IF(AND($G255&lt;DATE(ML_ANO,7,1),IF(ISNUMBER($H255),$H255,$G255)&gt;=DATE(ML_ANO,6,1)),1,""),"")</f>
        <v/>
      </c>
      <c r="U255" s="67" t="str">
        <f>IF(ISNUMBER($G255),IF(AND($G255&lt;DATE(ML_ANO,8,1),IF(ISNUMBER($H255),$H255,$G255)&gt;=DATE(ML_ANO,7,1)),1,""),"")</f>
        <v/>
      </c>
      <c r="V255" s="67" t="str">
        <f>IF(ISNUMBER($G255),IF(AND($G255&lt;DATE(ML_ANO,9,1),IF(ISNUMBER($H255),$H255,$G255)&gt;=DATE(ML_ANO,8,1)),1,""),"")</f>
        <v/>
      </c>
      <c r="W255" s="67" t="str">
        <f>IF(ISNUMBER($G255),IF(AND($G255&lt;DATE(ML_ANO,10,1),IF(ISNUMBER($H255),$H255,$G255)&gt;=DATE(ML_ANO,9,1)),1,""),"")</f>
        <v/>
      </c>
      <c r="X255" s="67" t="str">
        <f>IF(ISNUMBER($G255),IF(AND($G255&lt;DATE(ML_ANO,11,1),IF(ISNUMBER($H255),$H255,$G255)&gt;=DATE(ML_ANO,10,1)),1,""),"")</f>
        <v/>
      </c>
      <c r="Y255" s="67" t="str">
        <f>IF(ISNUMBER($G255),IF(AND($G255&lt;DATE(ML_ANO,12,1),IF(ISNUMBER($H255),$H255,$G255)&gt;=DATE(ML_ANO,11,1)),1,""),"")</f>
        <v/>
      </c>
      <c r="Z255" s="67" t="str">
        <f>IF(ISNUMBER($G255),IF(AND($G255&lt;DATE(ML_ANO,13,1),IF(ISNUMBER($H255),$H255,$G255)&gt;=DATE(ML_ANO,12,1)),1,""),"")</f>
        <v/>
      </c>
    </row>
    <row r="256">
      <c r="A256" s="57" t="inlineStr">
        <is>
          <t>A-252</t>
        </is>
      </c>
      <c r="B256" s="48" t="str">
        <f>IF($E256="","",IF(COUNTIF('Plan Cultivos'!$D$5:$D$204,"?*")=1,INDEX('Plan Cultivos'!$A$5:$A$204,MATCH("?*",'Plan Cultivos'!$D$5:$D$204,0)),""))</f>
        <v/>
      </c>
      <c r="C256" s="58" t="str">
        <f>IF($E256="","",ML_N)</f>
        <v/>
      </c>
      <c r="D256" s="48" t="str">
        <f>IF($B256="","",IFERROR(VLOOKUP($B256,'Plan Cultivos'!$A$5:$D$204,4,FALSE)&amp;"",""))</f>
        <v/>
      </c>
      <c r="E256" s="47" t="n"/>
      <c r="F256" s="48" t="n"/>
      <c r="G256" s="59" t="n"/>
      <c r="H256" s="59" t="n"/>
      <c r="I256" s="60" t="str">
        <f>IF(AND(ISNUMBER($G256),ISNUMBER($H256)),$H256-$G256+1,"")</f>
        <v/>
      </c>
      <c r="J256" s="48" t="str">
        <f>IF($E256="","",ML_RESP)</f>
        <v/>
      </c>
      <c r="K256" s="47" t="str">
        <f>IF($E256="","",IFERROR(VLOOKUP($B256,'Plan Cultivos'!$A$5:$T$204,20,FALSE)&amp;"",ML_FICHA&amp;""))</f>
        <v/>
      </c>
      <c r="L256" s="47" t="n"/>
      <c r="M256" s="48" t="n"/>
      <c r="N256" s="63" t="n"/>
      <c r="O256" s="68" t="str">
        <f>IF(ISNUMBER($G256),IF(AND($G256&lt;DATE(ML_ANO,2,1),IF(ISNUMBER($H256),$H256,$G256)&gt;=DATE(ML_ANO,1,1)),1,""),"")</f>
        <v/>
      </c>
      <c r="P256" s="68" t="str">
        <f>IF(ISNUMBER($G256),IF(AND($G256&lt;DATE(ML_ANO,3,1),IF(ISNUMBER($H256),$H256,$G256)&gt;=DATE(ML_ANO,2,1)),1,""),"")</f>
        <v/>
      </c>
      <c r="Q256" s="68" t="str">
        <f>IF(ISNUMBER($G256),IF(AND($G256&lt;DATE(ML_ANO,4,1),IF(ISNUMBER($H256),$H256,$G256)&gt;=DATE(ML_ANO,3,1)),1,""),"")</f>
        <v/>
      </c>
      <c r="R256" s="68" t="str">
        <f>IF(ISNUMBER($G256),IF(AND($G256&lt;DATE(ML_ANO,5,1),IF(ISNUMBER($H256),$H256,$G256)&gt;=DATE(ML_ANO,4,1)),1,""),"")</f>
        <v/>
      </c>
      <c r="S256" s="68" t="str">
        <f>IF(ISNUMBER($G256),IF(AND($G256&lt;DATE(ML_ANO,6,1),IF(ISNUMBER($H256),$H256,$G256)&gt;=DATE(ML_ANO,5,1)),1,""),"")</f>
        <v/>
      </c>
      <c r="T256" s="68" t="str">
        <f>IF(ISNUMBER($G256),IF(AND($G256&lt;DATE(ML_ANO,7,1),IF(ISNUMBER($H256),$H256,$G256)&gt;=DATE(ML_ANO,6,1)),1,""),"")</f>
        <v/>
      </c>
      <c r="U256" s="68" t="str">
        <f>IF(ISNUMBER($G256),IF(AND($G256&lt;DATE(ML_ANO,8,1),IF(ISNUMBER($H256),$H256,$G256)&gt;=DATE(ML_ANO,7,1)),1,""),"")</f>
        <v/>
      </c>
      <c r="V256" s="68" t="str">
        <f>IF(ISNUMBER($G256),IF(AND($G256&lt;DATE(ML_ANO,9,1),IF(ISNUMBER($H256),$H256,$G256)&gt;=DATE(ML_ANO,8,1)),1,""),"")</f>
        <v/>
      </c>
      <c r="W256" s="68" t="str">
        <f>IF(ISNUMBER($G256),IF(AND($G256&lt;DATE(ML_ANO,10,1),IF(ISNUMBER($H256),$H256,$G256)&gt;=DATE(ML_ANO,9,1)),1,""),"")</f>
        <v/>
      </c>
      <c r="X256" s="68" t="str">
        <f>IF(ISNUMBER($G256),IF(AND($G256&lt;DATE(ML_ANO,11,1),IF(ISNUMBER($H256),$H256,$G256)&gt;=DATE(ML_ANO,10,1)),1,""),"")</f>
        <v/>
      </c>
      <c r="Y256" s="68" t="str">
        <f>IF(ISNUMBER($G256),IF(AND($G256&lt;DATE(ML_ANO,12,1),IF(ISNUMBER($H256),$H256,$G256)&gt;=DATE(ML_ANO,11,1)),1,""),"")</f>
        <v/>
      </c>
      <c r="Z256" s="68" t="str">
        <f>IF(ISNUMBER($G256),IF(AND($G256&lt;DATE(ML_ANO,13,1),IF(ISNUMBER($H256),$H256,$G256)&gt;=DATE(ML_ANO,12,1)),1,""),"")</f>
        <v/>
      </c>
    </row>
    <row r="257">
      <c r="A257" s="42" t="inlineStr">
        <is>
          <t>A-253</t>
        </is>
      </c>
      <c r="B257" s="43" t="str">
        <f>IF($E257="","",IF(COUNTIF('Plan Cultivos'!$D$5:$D$204,"?*")=1,INDEX('Plan Cultivos'!$A$5:$A$204,MATCH("?*",'Plan Cultivos'!$D$5:$D$204,0)),""))</f>
        <v/>
      </c>
      <c r="C257" s="41" t="str">
        <f>IF($E257="","",ML_N)</f>
        <v/>
      </c>
      <c r="D257" s="43" t="str">
        <f>IF($B257="","",IFERROR(VLOOKUP($B257,'Plan Cultivos'!$A$5:$D$204,4,FALSE)&amp;"",""))</f>
        <v/>
      </c>
      <c r="E257" s="45" t="n"/>
      <c r="F257" s="43" t="n"/>
      <c r="G257" s="52" t="n"/>
      <c r="H257" s="52" t="n"/>
      <c r="I257" s="53" t="str">
        <f>IF(AND(ISNUMBER($G257),ISNUMBER($H257)),$H257-$G257+1,"")</f>
        <v/>
      </c>
      <c r="J257" s="43" t="str">
        <f>IF($E257="","",ML_RESP)</f>
        <v/>
      </c>
      <c r="K257" s="45" t="str">
        <f>IF($E257="","",IFERROR(VLOOKUP($B257,'Plan Cultivos'!$A$5:$T$204,20,FALSE)&amp;"",ML_FICHA&amp;""))</f>
        <v/>
      </c>
      <c r="L257" s="45" t="n"/>
      <c r="M257" s="43" t="n"/>
      <c r="N257" s="56" t="n"/>
      <c r="O257" s="67" t="str">
        <f>IF(ISNUMBER($G257),IF(AND($G257&lt;DATE(ML_ANO,2,1),IF(ISNUMBER($H257),$H257,$G257)&gt;=DATE(ML_ANO,1,1)),1,""),"")</f>
        <v/>
      </c>
      <c r="P257" s="67" t="str">
        <f>IF(ISNUMBER($G257),IF(AND($G257&lt;DATE(ML_ANO,3,1),IF(ISNUMBER($H257),$H257,$G257)&gt;=DATE(ML_ANO,2,1)),1,""),"")</f>
        <v/>
      </c>
      <c r="Q257" s="67" t="str">
        <f>IF(ISNUMBER($G257),IF(AND($G257&lt;DATE(ML_ANO,4,1),IF(ISNUMBER($H257),$H257,$G257)&gt;=DATE(ML_ANO,3,1)),1,""),"")</f>
        <v/>
      </c>
      <c r="R257" s="67" t="str">
        <f>IF(ISNUMBER($G257),IF(AND($G257&lt;DATE(ML_ANO,5,1),IF(ISNUMBER($H257),$H257,$G257)&gt;=DATE(ML_ANO,4,1)),1,""),"")</f>
        <v/>
      </c>
      <c r="S257" s="67" t="str">
        <f>IF(ISNUMBER($G257),IF(AND($G257&lt;DATE(ML_ANO,6,1),IF(ISNUMBER($H257),$H257,$G257)&gt;=DATE(ML_ANO,5,1)),1,""),"")</f>
        <v/>
      </c>
      <c r="T257" s="67" t="str">
        <f>IF(ISNUMBER($G257),IF(AND($G257&lt;DATE(ML_ANO,7,1),IF(ISNUMBER($H257),$H257,$G257)&gt;=DATE(ML_ANO,6,1)),1,""),"")</f>
        <v/>
      </c>
      <c r="U257" s="67" t="str">
        <f>IF(ISNUMBER($G257),IF(AND($G257&lt;DATE(ML_ANO,8,1),IF(ISNUMBER($H257),$H257,$G257)&gt;=DATE(ML_ANO,7,1)),1,""),"")</f>
        <v/>
      </c>
      <c r="V257" s="67" t="str">
        <f>IF(ISNUMBER($G257),IF(AND($G257&lt;DATE(ML_ANO,9,1),IF(ISNUMBER($H257),$H257,$G257)&gt;=DATE(ML_ANO,8,1)),1,""),"")</f>
        <v/>
      </c>
      <c r="W257" s="67" t="str">
        <f>IF(ISNUMBER($G257),IF(AND($G257&lt;DATE(ML_ANO,10,1),IF(ISNUMBER($H257),$H257,$G257)&gt;=DATE(ML_ANO,9,1)),1,""),"")</f>
        <v/>
      </c>
      <c r="X257" s="67" t="str">
        <f>IF(ISNUMBER($G257),IF(AND($G257&lt;DATE(ML_ANO,11,1),IF(ISNUMBER($H257),$H257,$G257)&gt;=DATE(ML_ANO,10,1)),1,""),"")</f>
        <v/>
      </c>
      <c r="Y257" s="67" t="str">
        <f>IF(ISNUMBER($G257),IF(AND($G257&lt;DATE(ML_ANO,12,1),IF(ISNUMBER($H257),$H257,$G257)&gt;=DATE(ML_ANO,11,1)),1,""),"")</f>
        <v/>
      </c>
      <c r="Z257" s="67" t="str">
        <f>IF(ISNUMBER($G257),IF(AND($G257&lt;DATE(ML_ANO,13,1),IF(ISNUMBER($H257),$H257,$G257)&gt;=DATE(ML_ANO,12,1)),1,""),"")</f>
        <v/>
      </c>
    </row>
    <row r="258">
      <c r="A258" s="57" t="inlineStr">
        <is>
          <t>A-254</t>
        </is>
      </c>
      <c r="B258" s="48" t="str">
        <f>IF($E258="","",IF(COUNTIF('Plan Cultivos'!$D$5:$D$204,"?*")=1,INDEX('Plan Cultivos'!$A$5:$A$204,MATCH("?*",'Plan Cultivos'!$D$5:$D$204,0)),""))</f>
        <v/>
      </c>
      <c r="C258" s="58" t="str">
        <f>IF($E258="","",ML_N)</f>
        <v/>
      </c>
      <c r="D258" s="48" t="str">
        <f>IF($B258="","",IFERROR(VLOOKUP($B258,'Plan Cultivos'!$A$5:$D$204,4,FALSE)&amp;"",""))</f>
        <v/>
      </c>
      <c r="E258" s="47" t="n"/>
      <c r="F258" s="48" t="n"/>
      <c r="G258" s="59" t="n"/>
      <c r="H258" s="59" t="n"/>
      <c r="I258" s="60" t="str">
        <f>IF(AND(ISNUMBER($G258),ISNUMBER($H258)),$H258-$G258+1,"")</f>
        <v/>
      </c>
      <c r="J258" s="48" t="str">
        <f>IF($E258="","",ML_RESP)</f>
        <v/>
      </c>
      <c r="K258" s="47" t="str">
        <f>IF($E258="","",IFERROR(VLOOKUP($B258,'Plan Cultivos'!$A$5:$T$204,20,FALSE)&amp;"",ML_FICHA&amp;""))</f>
        <v/>
      </c>
      <c r="L258" s="47" t="n"/>
      <c r="M258" s="48" t="n"/>
      <c r="N258" s="63" t="n"/>
      <c r="O258" s="68" t="str">
        <f>IF(ISNUMBER($G258),IF(AND($G258&lt;DATE(ML_ANO,2,1),IF(ISNUMBER($H258),$H258,$G258)&gt;=DATE(ML_ANO,1,1)),1,""),"")</f>
        <v/>
      </c>
      <c r="P258" s="68" t="str">
        <f>IF(ISNUMBER($G258),IF(AND($G258&lt;DATE(ML_ANO,3,1),IF(ISNUMBER($H258),$H258,$G258)&gt;=DATE(ML_ANO,2,1)),1,""),"")</f>
        <v/>
      </c>
      <c r="Q258" s="68" t="str">
        <f>IF(ISNUMBER($G258),IF(AND($G258&lt;DATE(ML_ANO,4,1),IF(ISNUMBER($H258),$H258,$G258)&gt;=DATE(ML_ANO,3,1)),1,""),"")</f>
        <v/>
      </c>
      <c r="R258" s="68" t="str">
        <f>IF(ISNUMBER($G258),IF(AND($G258&lt;DATE(ML_ANO,5,1),IF(ISNUMBER($H258),$H258,$G258)&gt;=DATE(ML_ANO,4,1)),1,""),"")</f>
        <v/>
      </c>
      <c r="S258" s="68" t="str">
        <f>IF(ISNUMBER($G258),IF(AND($G258&lt;DATE(ML_ANO,6,1),IF(ISNUMBER($H258),$H258,$G258)&gt;=DATE(ML_ANO,5,1)),1,""),"")</f>
        <v/>
      </c>
      <c r="T258" s="68" t="str">
        <f>IF(ISNUMBER($G258),IF(AND($G258&lt;DATE(ML_ANO,7,1),IF(ISNUMBER($H258),$H258,$G258)&gt;=DATE(ML_ANO,6,1)),1,""),"")</f>
        <v/>
      </c>
      <c r="U258" s="68" t="str">
        <f>IF(ISNUMBER($G258),IF(AND($G258&lt;DATE(ML_ANO,8,1),IF(ISNUMBER($H258),$H258,$G258)&gt;=DATE(ML_ANO,7,1)),1,""),"")</f>
        <v/>
      </c>
      <c r="V258" s="68" t="str">
        <f>IF(ISNUMBER($G258),IF(AND($G258&lt;DATE(ML_ANO,9,1),IF(ISNUMBER($H258),$H258,$G258)&gt;=DATE(ML_ANO,8,1)),1,""),"")</f>
        <v/>
      </c>
      <c r="W258" s="68" t="str">
        <f>IF(ISNUMBER($G258),IF(AND($G258&lt;DATE(ML_ANO,10,1),IF(ISNUMBER($H258),$H258,$G258)&gt;=DATE(ML_ANO,9,1)),1,""),"")</f>
        <v/>
      </c>
      <c r="X258" s="68" t="str">
        <f>IF(ISNUMBER($G258),IF(AND($G258&lt;DATE(ML_ANO,11,1),IF(ISNUMBER($H258),$H258,$G258)&gt;=DATE(ML_ANO,10,1)),1,""),"")</f>
        <v/>
      </c>
      <c r="Y258" s="68" t="str">
        <f>IF(ISNUMBER($G258),IF(AND($G258&lt;DATE(ML_ANO,12,1),IF(ISNUMBER($H258),$H258,$G258)&gt;=DATE(ML_ANO,11,1)),1,""),"")</f>
        <v/>
      </c>
      <c r="Z258" s="68" t="str">
        <f>IF(ISNUMBER($G258),IF(AND($G258&lt;DATE(ML_ANO,13,1),IF(ISNUMBER($H258),$H258,$G258)&gt;=DATE(ML_ANO,12,1)),1,""),"")</f>
        <v/>
      </c>
    </row>
    <row r="259">
      <c r="A259" s="42" t="inlineStr">
        <is>
          <t>A-255</t>
        </is>
      </c>
      <c r="B259" s="43" t="str">
        <f>IF($E259="","",IF(COUNTIF('Plan Cultivos'!$D$5:$D$204,"?*")=1,INDEX('Plan Cultivos'!$A$5:$A$204,MATCH("?*",'Plan Cultivos'!$D$5:$D$204,0)),""))</f>
        <v/>
      </c>
      <c r="C259" s="41" t="str">
        <f>IF($E259="","",ML_N)</f>
        <v/>
      </c>
      <c r="D259" s="43" t="str">
        <f>IF($B259="","",IFERROR(VLOOKUP($B259,'Plan Cultivos'!$A$5:$D$204,4,FALSE)&amp;"",""))</f>
        <v/>
      </c>
      <c r="E259" s="45" t="n"/>
      <c r="F259" s="43" t="n"/>
      <c r="G259" s="52" t="n"/>
      <c r="H259" s="52" t="n"/>
      <c r="I259" s="53" t="str">
        <f>IF(AND(ISNUMBER($G259),ISNUMBER($H259)),$H259-$G259+1,"")</f>
        <v/>
      </c>
      <c r="J259" s="43" t="str">
        <f>IF($E259="","",ML_RESP)</f>
        <v/>
      </c>
      <c r="K259" s="45" t="str">
        <f>IF($E259="","",IFERROR(VLOOKUP($B259,'Plan Cultivos'!$A$5:$T$204,20,FALSE)&amp;"",ML_FICHA&amp;""))</f>
        <v/>
      </c>
      <c r="L259" s="45" t="n"/>
      <c r="M259" s="43" t="n"/>
      <c r="N259" s="56" t="n"/>
      <c r="O259" s="67" t="str">
        <f>IF(ISNUMBER($G259),IF(AND($G259&lt;DATE(ML_ANO,2,1),IF(ISNUMBER($H259),$H259,$G259)&gt;=DATE(ML_ANO,1,1)),1,""),"")</f>
        <v/>
      </c>
      <c r="P259" s="67" t="str">
        <f>IF(ISNUMBER($G259),IF(AND($G259&lt;DATE(ML_ANO,3,1),IF(ISNUMBER($H259),$H259,$G259)&gt;=DATE(ML_ANO,2,1)),1,""),"")</f>
        <v/>
      </c>
      <c r="Q259" s="67" t="str">
        <f>IF(ISNUMBER($G259),IF(AND($G259&lt;DATE(ML_ANO,4,1),IF(ISNUMBER($H259),$H259,$G259)&gt;=DATE(ML_ANO,3,1)),1,""),"")</f>
        <v/>
      </c>
      <c r="R259" s="67" t="str">
        <f>IF(ISNUMBER($G259),IF(AND($G259&lt;DATE(ML_ANO,5,1),IF(ISNUMBER($H259),$H259,$G259)&gt;=DATE(ML_ANO,4,1)),1,""),"")</f>
        <v/>
      </c>
      <c r="S259" s="67" t="str">
        <f>IF(ISNUMBER($G259),IF(AND($G259&lt;DATE(ML_ANO,6,1),IF(ISNUMBER($H259),$H259,$G259)&gt;=DATE(ML_ANO,5,1)),1,""),"")</f>
        <v/>
      </c>
      <c r="T259" s="67" t="str">
        <f>IF(ISNUMBER($G259),IF(AND($G259&lt;DATE(ML_ANO,7,1),IF(ISNUMBER($H259),$H259,$G259)&gt;=DATE(ML_ANO,6,1)),1,""),"")</f>
        <v/>
      </c>
      <c r="U259" s="67" t="str">
        <f>IF(ISNUMBER($G259),IF(AND($G259&lt;DATE(ML_ANO,8,1),IF(ISNUMBER($H259),$H259,$G259)&gt;=DATE(ML_ANO,7,1)),1,""),"")</f>
        <v/>
      </c>
      <c r="V259" s="67" t="str">
        <f>IF(ISNUMBER($G259),IF(AND($G259&lt;DATE(ML_ANO,9,1),IF(ISNUMBER($H259),$H259,$G259)&gt;=DATE(ML_ANO,8,1)),1,""),"")</f>
        <v/>
      </c>
      <c r="W259" s="67" t="str">
        <f>IF(ISNUMBER($G259),IF(AND($G259&lt;DATE(ML_ANO,10,1),IF(ISNUMBER($H259),$H259,$G259)&gt;=DATE(ML_ANO,9,1)),1,""),"")</f>
        <v/>
      </c>
      <c r="X259" s="67" t="str">
        <f>IF(ISNUMBER($G259),IF(AND($G259&lt;DATE(ML_ANO,11,1),IF(ISNUMBER($H259),$H259,$G259)&gt;=DATE(ML_ANO,10,1)),1,""),"")</f>
        <v/>
      </c>
      <c r="Y259" s="67" t="str">
        <f>IF(ISNUMBER($G259),IF(AND($G259&lt;DATE(ML_ANO,12,1),IF(ISNUMBER($H259),$H259,$G259)&gt;=DATE(ML_ANO,11,1)),1,""),"")</f>
        <v/>
      </c>
      <c r="Z259" s="67" t="str">
        <f>IF(ISNUMBER($G259),IF(AND($G259&lt;DATE(ML_ANO,13,1),IF(ISNUMBER($H259),$H259,$G259)&gt;=DATE(ML_ANO,12,1)),1,""),"")</f>
        <v/>
      </c>
    </row>
    <row r="260">
      <c r="A260" s="57" t="inlineStr">
        <is>
          <t>A-256</t>
        </is>
      </c>
      <c r="B260" s="48" t="str">
        <f>IF($E260="","",IF(COUNTIF('Plan Cultivos'!$D$5:$D$204,"?*")=1,INDEX('Plan Cultivos'!$A$5:$A$204,MATCH("?*",'Plan Cultivos'!$D$5:$D$204,0)),""))</f>
        <v/>
      </c>
      <c r="C260" s="58" t="str">
        <f>IF($E260="","",ML_N)</f>
        <v/>
      </c>
      <c r="D260" s="48" t="str">
        <f>IF($B260="","",IFERROR(VLOOKUP($B260,'Plan Cultivos'!$A$5:$D$204,4,FALSE)&amp;"",""))</f>
        <v/>
      </c>
      <c r="E260" s="47" t="n"/>
      <c r="F260" s="48" t="n"/>
      <c r="G260" s="59" t="n"/>
      <c r="H260" s="59" t="n"/>
      <c r="I260" s="60" t="str">
        <f>IF(AND(ISNUMBER($G260),ISNUMBER($H260)),$H260-$G260+1,"")</f>
        <v/>
      </c>
      <c r="J260" s="48" t="str">
        <f>IF($E260="","",ML_RESP)</f>
        <v/>
      </c>
      <c r="K260" s="47" t="str">
        <f>IF($E260="","",IFERROR(VLOOKUP($B260,'Plan Cultivos'!$A$5:$T$204,20,FALSE)&amp;"",ML_FICHA&amp;""))</f>
        <v/>
      </c>
      <c r="L260" s="47" t="n"/>
      <c r="M260" s="48" t="n"/>
      <c r="N260" s="63" t="n"/>
      <c r="O260" s="68" t="str">
        <f>IF(ISNUMBER($G260),IF(AND($G260&lt;DATE(ML_ANO,2,1),IF(ISNUMBER($H260),$H260,$G260)&gt;=DATE(ML_ANO,1,1)),1,""),"")</f>
        <v/>
      </c>
      <c r="P260" s="68" t="str">
        <f>IF(ISNUMBER($G260),IF(AND($G260&lt;DATE(ML_ANO,3,1),IF(ISNUMBER($H260),$H260,$G260)&gt;=DATE(ML_ANO,2,1)),1,""),"")</f>
        <v/>
      </c>
      <c r="Q260" s="68" t="str">
        <f>IF(ISNUMBER($G260),IF(AND($G260&lt;DATE(ML_ANO,4,1),IF(ISNUMBER($H260),$H260,$G260)&gt;=DATE(ML_ANO,3,1)),1,""),"")</f>
        <v/>
      </c>
      <c r="R260" s="68" t="str">
        <f>IF(ISNUMBER($G260),IF(AND($G260&lt;DATE(ML_ANO,5,1),IF(ISNUMBER($H260),$H260,$G260)&gt;=DATE(ML_ANO,4,1)),1,""),"")</f>
        <v/>
      </c>
      <c r="S260" s="68" t="str">
        <f>IF(ISNUMBER($G260),IF(AND($G260&lt;DATE(ML_ANO,6,1),IF(ISNUMBER($H260),$H260,$G260)&gt;=DATE(ML_ANO,5,1)),1,""),"")</f>
        <v/>
      </c>
      <c r="T260" s="68" t="str">
        <f>IF(ISNUMBER($G260),IF(AND($G260&lt;DATE(ML_ANO,7,1),IF(ISNUMBER($H260),$H260,$G260)&gt;=DATE(ML_ANO,6,1)),1,""),"")</f>
        <v/>
      </c>
      <c r="U260" s="68" t="str">
        <f>IF(ISNUMBER($G260),IF(AND($G260&lt;DATE(ML_ANO,8,1),IF(ISNUMBER($H260),$H260,$G260)&gt;=DATE(ML_ANO,7,1)),1,""),"")</f>
        <v/>
      </c>
      <c r="V260" s="68" t="str">
        <f>IF(ISNUMBER($G260),IF(AND($G260&lt;DATE(ML_ANO,9,1),IF(ISNUMBER($H260),$H260,$G260)&gt;=DATE(ML_ANO,8,1)),1,""),"")</f>
        <v/>
      </c>
      <c r="W260" s="68" t="str">
        <f>IF(ISNUMBER($G260),IF(AND($G260&lt;DATE(ML_ANO,10,1),IF(ISNUMBER($H260),$H260,$G260)&gt;=DATE(ML_ANO,9,1)),1,""),"")</f>
        <v/>
      </c>
      <c r="X260" s="68" t="str">
        <f>IF(ISNUMBER($G260),IF(AND($G260&lt;DATE(ML_ANO,11,1),IF(ISNUMBER($H260),$H260,$G260)&gt;=DATE(ML_ANO,10,1)),1,""),"")</f>
        <v/>
      </c>
      <c r="Y260" s="68" t="str">
        <f>IF(ISNUMBER($G260),IF(AND($G260&lt;DATE(ML_ANO,12,1),IF(ISNUMBER($H260),$H260,$G260)&gt;=DATE(ML_ANO,11,1)),1,""),"")</f>
        <v/>
      </c>
      <c r="Z260" s="68" t="str">
        <f>IF(ISNUMBER($G260),IF(AND($G260&lt;DATE(ML_ANO,13,1),IF(ISNUMBER($H260),$H260,$G260)&gt;=DATE(ML_ANO,12,1)),1,""),"")</f>
        <v/>
      </c>
    </row>
    <row r="261">
      <c r="A261" s="42" t="inlineStr">
        <is>
          <t>A-257</t>
        </is>
      </c>
      <c r="B261" s="43" t="str">
        <f>IF($E261="","",IF(COUNTIF('Plan Cultivos'!$D$5:$D$204,"?*")=1,INDEX('Plan Cultivos'!$A$5:$A$204,MATCH("?*",'Plan Cultivos'!$D$5:$D$204,0)),""))</f>
        <v/>
      </c>
      <c r="C261" s="41" t="str">
        <f>IF($E261="","",ML_N)</f>
        <v/>
      </c>
      <c r="D261" s="43" t="str">
        <f>IF($B261="","",IFERROR(VLOOKUP($B261,'Plan Cultivos'!$A$5:$D$204,4,FALSE)&amp;"",""))</f>
        <v/>
      </c>
      <c r="E261" s="45" t="n"/>
      <c r="F261" s="43" t="n"/>
      <c r="G261" s="52" t="n"/>
      <c r="H261" s="52" t="n"/>
      <c r="I261" s="53" t="str">
        <f>IF(AND(ISNUMBER($G261),ISNUMBER($H261)),$H261-$G261+1,"")</f>
        <v/>
      </c>
      <c r="J261" s="43" t="str">
        <f>IF($E261="","",ML_RESP)</f>
        <v/>
      </c>
      <c r="K261" s="45" t="str">
        <f>IF($E261="","",IFERROR(VLOOKUP($B261,'Plan Cultivos'!$A$5:$T$204,20,FALSE)&amp;"",ML_FICHA&amp;""))</f>
        <v/>
      </c>
      <c r="L261" s="45" t="n"/>
      <c r="M261" s="43" t="n"/>
      <c r="N261" s="56" t="n"/>
      <c r="O261" s="67" t="str">
        <f>IF(ISNUMBER($G261),IF(AND($G261&lt;DATE(ML_ANO,2,1),IF(ISNUMBER($H261),$H261,$G261)&gt;=DATE(ML_ANO,1,1)),1,""),"")</f>
        <v/>
      </c>
      <c r="P261" s="67" t="str">
        <f>IF(ISNUMBER($G261),IF(AND($G261&lt;DATE(ML_ANO,3,1),IF(ISNUMBER($H261),$H261,$G261)&gt;=DATE(ML_ANO,2,1)),1,""),"")</f>
        <v/>
      </c>
      <c r="Q261" s="67" t="str">
        <f>IF(ISNUMBER($G261),IF(AND($G261&lt;DATE(ML_ANO,4,1),IF(ISNUMBER($H261),$H261,$G261)&gt;=DATE(ML_ANO,3,1)),1,""),"")</f>
        <v/>
      </c>
      <c r="R261" s="67" t="str">
        <f>IF(ISNUMBER($G261),IF(AND($G261&lt;DATE(ML_ANO,5,1),IF(ISNUMBER($H261),$H261,$G261)&gt;=DATE(ML_ANO,4,1)),1,""),"")</f>
        <v/>
      </c>
      <c r="S261" s="67" t="str">
        <f>IF(ISNUMBER($G261),IF(AND($G261&lt;DATE(ML_ANO,6,1),IF(ISNUMBER($H261),$H261,$G261)&gt;=DATE(ML_ANO,5,1)),1,""),"")</f>
        <v/>
      </c>
      <c r="T261" s="67" t="str">
        <f>IF(ISNUMBER($G261),IF(AND($G261&lt;DATE(ML_ANO,7,1),IF(ISNUMBER($H261),$H261,$G261)&gt;=DATE(ML_ANO,6,1)),1,""),"")</f>
        <v/>
      </c>
      <c r="U261" s="67" t="str">
        <f>IF(ISNUMBER($G261),IF(AND($G261&lt;DATE(ML_ANO,8,1),IF(ISNUMBER($H261),$H261,$G261)&gt;=DATE(ML_ANO,7,1)),1,""),"")</f>
        <v/>
      </c>
      <c r="V261" s="67" t="str">
        <f>IF(ISNUMBER($G261),IF(AND($G261&lt;DATE(ML_ANO,9,1),IF(ISNUMBER($H261),$H261,$G261)&gt;=DATE(ML_ANO,8,1)),1,""),"")</f>
        <v/>
      </c>
      <c r="W261" s="67" t="str">
        <f>IF(ISNUMBER($G261),IF(AND($G261&lt;DATE(ML_ANO,10,1),IF(ISNUMBER($H261),$H261,$G261)&gt;=DATE(ML_ANO,9,1)),1,""),"")</f>
        <v/>
      </c>
      <c r="X261" s="67" t="str">
        <f>IF(ISNUMBER($G261),IF(AND($G261&lt;DATE(ML_ANO,11,1),IF(ISNUMBER($H261),$H261,$G261)&gt;=DATE(ML_ANO,10,1)),1,""),"")</f>
        <v/>
      </c>
      <c r="Y261" s="67" t="str">
        <f>IF(ISNUMBER($G261),IF(AND($G261&lt;DATE(ML_ANO,12,1),IF(ISNUMBER($H261),$H261,$G261)&gt;=DATE(ML_ANO,11,1)),1,""),"")</f>
        <v/>
      </c>
      <c r="Z261" s="67" t="str">
        <f>IF(ISNUMBER($G261),IF(AND($G261&lt;DATE(ML_ANO,13,1),IF(ISNUMBER($H261),$H261,$G261)&gt;=DATE(ML_ANO,12,1)),1,""),"")</f>
        <v/>
      </c>
    </row>
    <row r="262">
      <c r="A262" s="57" t="inlineStr">
        <is>
          <t>A-258</t>
        </is>
      </c>
      <c r="B262" s="48" t="str">
        <f>IF($E262="","",IF(COUNTIF('Plan Cultivos'!$D$5:$D$204,"?*")=1,INDEX('Plan Cultivos'!$A$5:$A$204,MATCH("?*",'Plan Cultivos'!$D$5:$D$204,0)),""))</f>
        <v/>
      </c>
      <c r="C262" s="58" t="str">
        <f>IF($E262="","",ML_N)</f>
        <v/>
      </c>
      <c r="D262" s="48" t="str">
        <f>IF($B262="","",IFERROR(VLOOKUP($B262,'Plan Cultivos'!$A$5:$D$204,4,FALSE)&amp;"",""))</f>
        <v/>
      </c>
      <c r="E262" s="47" t="n"/>
      <c r="F262" s="48" t="n"/>
      <c r="G262" s="59" t="n"/>
      <c r="H262" s="59" t="n"/>
      <c r="I262" s="60" t="str">
        <f>IF(AND(ISNUMBER($G262),ISNUMBER($H262)),$H262-$G262+1,"")</f>
        <v/>
      </c>
      <c r="J262" s="48" t="str">
        <f>IF($E262="","",ML_RESP)</f>
        <v/>
      </c>
      <c r="K262" s="47" t="str">
        <f>IF($E262="","",IFERROR(VLOOKUP($B262,'Plan Cultivos'!$A$5:$T$204,20,FALSE)&amp;"",ML_FICHA&amp;""))</f>
        <v/>
      </c>
      <c r="L262" s="47" t="n"/>
      <c r="M262" s="48" t="n"/>
      <c r="N262" s="63" t="n"/>
      <c r="O262" s="68" t="str">
        <f>IF(ISNUMBER($G262),IF(AND($G262&lt;DATE(ML_ANO,2,1),IF(ISNUMBER($H262),$H262,$G262)&gt;=DATE(ML_ANO,1,1)),1,""),"")</f>
        <v/>
      </c>
      <c r="P262" s="68" t="str">
        <f>IF(ISNUMBER($G262),IF(AND($G262&lt;DATE(ML_ANO,3,1),IF(ISNUMBER($H262),$H262,$G262)&gt;=DATE(ML_ANO,2,1)),1,""),"")</f>
        <v/>
      </c>
      <c r="Q262" s="68" t="str">
        <f>IF(ISNUMBER($G262),IF(AND($G262&lt;DATE(ML_ANO,4,1),IF(ISNUMBER($H262),$H262,$G262)&gt;=DATE(ML_ANO,3,1)),1,""),"")</f>
        <v/>
      </c>
      <c r="R262" s="68" t="str">
        <f>IF(ISNUMBER($G262),IF(AND($G262&lt;DATE(ML_ANO,5,1),IF(ISNUMBER($H262),$H262,$G262)&gt;=DATE(ML_ANO,4,1)),1,""),"")</f>
        <v/>
      </c>
      <c r="S262" s="68" t="str">
        <f>IF(ISNUMBER($G262),IF(AND($G262&lt;DATE(ML_ANO,6,1),IF(ISNUMBER($H262),$H262,$G262)&gt;=DATE(ML_ANO,5,1)),1,""),"")</f>
        <v/>
      </c>
      <c r="T262" s="68" t="str">
        <f>IF(ISNUMBER($G262),IF(AND($G262&lt;DATE(ML_ANO,7,1),IF(ISNUMBER($H262),$H262,$G262)&gt;=DATE(ML_ANO,6,1)),1,""),"")</f>
        <v/>
      </c>
      <c r="U262" s="68" t="str">
        <f>IF(ISNUMBER($G262),IF(AND($G262&lt;DATE(ML_ANO,8,1),IF(ISNUMBER($H262),$H262,$G262)&gt;=DATE(ML_ANO,7,1)),1,""),"")</f>
        <v/>
      </c>
      <c r="V262" s="68" t="str">
        <f>IF(ISNUMBER($G262),IF(AND($G262&lt;DATE(ML_ANO,9,1),IF(ISNUMBER($H262),$H262,$G262)&gt;=DATE(ML_ANO,8,1)),1,""),"")</f>
        <v/>
      </c>
      <c r="W262" s="68" t="str">
        <f>IF(ISNUMBER($G262),IF(AND($G262&lt;DATE(ML_ANO,10,1),IF(ISNUMBER($H262),$H262,$G262)&gt;=DATE(ML_ANO,9,1)),1,""),"")</f>
        <v/>
      </c>
      <c r="X262" s="68" t="str">
        <f>IF(ISNUMBER($G262),IF(AND($G262&lt;DATE(ML_ANO,11,1),IF(ISNUMBER($H262),$H262,$G262)&gt;=DATE(ML_ANO,10,1)),1,""),"")</f>
        <v/>
      </c>
      <c r="Y262" s="68" t="str">
        <f>IF(ISNUMBER($G262),IF(AND($G262&lt;DATE(ML_ANO,12,1),IF(ISNUMBER($H262),$H262,$G262)&gt;=DATE(ML_ANO,11,1)),1,""),"")</f>
        <v/>
      </c>
      <c r="Z262" s="68" t="str">
        <f>IF(ISNUMBER($G262),IF(AND($G262&lt;DATE(ML_ANO,13,1),IF(ISNUMBER($H262),$H262,$G262)&gt;=DATE(ML_ANO,12,1)),1,""),"")</f>
        <v/>
      </c>
    </row>
    <row r="263">
      <c r="A263" s="42" t="inlineStr">
        <is>
          <t>A-259</t>
        </is>
      </c>
      <c r="B263" s="43" t="str">
        <f>IF($E263="","",IF(COUNTIF('Plan Cultivos'!$D$5:$D$204,"?*")=1,INDEX('Plan Cultivos'!$A$5:$A$204,MATCH("?*",'Plan Cultivos'!$D$5:$D$204,0)),""))</f>
        <v/>
      </c>
      <c r="C263" s="41" t="str">
        <f>IF($E263="","",ML_N)</f>
        <v/>
      </c>
      <c r="D263" s="43" t="str">
        <f>IF($B263="","",IFERROR(VLOOKUP($B263,'Plan Cultivos'!$A$5:$D$204,4,FALSE)&amp;"",""))</f>
        <v/>
      </c>
      <c r="E263" s="45" t="n"/>
      <c r="F263" s="43" t="n"/>
      <c r="G263" s="52" t="n"/>
      <c r="H263" s="52" t="n"/>
      <c r="I263" s="53" t="str">
        <f>IF(AND(ISNUMBER($G263),ISNUMBER($H263)),$H263-$G263+1,"")</f>
        <v/>
      </c>
      <c r="J263" s="43" t="str">
        <f>IF($E263="","",ML_RESP)</f>
        <v/>
      </c>
      <c r="K263" s="45" t="str">
        <f>IF($E263="","",IFERROR(VLOOKUP($B263,'Plan Cultivos'!$A$5:$T$204,20,FALSE)&amp;"",ML_FICHA&amp;""))</f>
        <v/>
      </c>
      <c r="L263" s="45" t="n"/>
      <c r="M263" s="43" t="n"/>
      <c r="N263" s="56" t="n"/>
      <c r="O263" s="67" t="str">
        <f>IF(ISNUMBER($G263),IF(AND($G263&lt;DATE(ML_ANO,2,1),IF(ISNUMBER($H263),$H263,$G263)&gt;=DATE(ML_ANO,1,1)),1,""),"")</f>
        <v/>
      </c>
      <c r="P263" s="67" t="str">
        <f>IF(ISNUMBER($G263),IF(AND($G263&lt;DATE(ML_ANO,3,1),IF(ISNUMBER($H263),$H263,$G263)&gt;=DATE(ML_ANO,2,1)),1,""),"")</f>
        <v/>
      </c>
      <c r="Q263" s="67" t="str">
        <f>IF(ISNUMBER($G263),IF(AND($G263&lt;DATE(ML_ANO,4,1),IF(ISNUMBER($H263),$H263,$G263)&gt;=DATE(ML_ANO,3,1)),1,""),"")</f>
        <v/>
      </c>
      <c r="R263" s="67" t="str">
        <f>IF(ISNUMBER($G263),IF(AND($G263&lt;DATE(ML_ANO,5,1),IF(ISNUMBER($H263),$H263,$G263)&gt;=DATE(ML_ANO,4,1)),1,""),"")</f>
        <v/>
      </c>
      <c r="S263" s="67" t="str">
        <f>IF(ISNUMBER($G263),IF(AND($G263&lt;DATE(ML_ANO,6,1),IF(ISNUMBER($H263),$H263,$G263)&gt;=DATE(ML_ANO,5,1)),1,""),"")</f>
        <v/>
      </c>
      <c r="T263" s="67" t="str">
        <f>IF(ISNUMBER($G263),IF(AND($G263&lt;DATE(ML_ANO,7,1),IF(ISNUMBER($H263),$H263,$G263)&gt;=DATE(ML_ANO,6,1)),1,""),"")</f>
        <v/>
      </c>
      <c r="U263" s="67" t="str">
        <f>IF(ISNUMBER($G263),IF(AND($G263&lt;DATE(ML_ANO,8,1),IF(ISNUMBER($H263),$H263,$G263)&gt;=DATE(ML_ANO,7,1)),1,""),"")</f>
        <v/>
      </c>
      <c r="V263" s="67" t="str">
        <f>IF(ISNUMBER($G263),IF(AND($G263&lt;DATE(ML_ANO,9,1),IF(ISNUMBER($H263),$H263,$G263)&gt;=DATE(ML_ANO,8,1)),1,""),"")</f>
        <v/>
      </c>
      <c r="W263" s="67" t="str">
        <f>IF(ISNUMBER($G263),IF(AND($G263&lt;DATE(ML_ANO,10,1),IF(ISNUMBER($H263),$H263,$G263)&gt;=DATE(ML_ANO,9,1)),1,""),"")</f>
        <v/>
      </c>
      <c r="X263" s="67" t="str">
        <f>IF(ISNUMBER($G263),IF(AND($G263&lt;DATE(ML_ANO,11,1),IF(ISNUMBER($H263),$H263,$G263)&gt;=DATE(ML_ANO,10,1)),1,""),"")</f>
        <v/>
      </c>
      <c r="Y263" s="67" t="str">
        <f>IF(ISNUMBER($G263),IF(AND($G263&lt;DATE(ML_ANO,12,1),IF(ISNUMBER($H263),$H263,$G263)&gt;=DATE(ML_ANO,11,1)),1,""),"")</f>
        <v/>
      </c>
      <c r="Z263" s="67" t="str">
        <f>IF(ISNUMBER($G263),IF(AND($G263&lt;DATE(ML_ANO,13,1),IF(ISNUMBER($H263),$H263,$G263)&gt;=DATE(ML_ANO,12,1)),1,""),"")</f>
        <v/>
      </c>
    </row>
    <row r="264">
      <c r="A264" s="57" t="inlineStr">
        <is>
          <t>A-260</t>
        </is>
      </c>
      <c r="B264" s="48" t="str">
        <f>IF($E264="","",IF(COUNTIF('Plan Cultivos'!$D$5:$D$204,"?*")=1,INDEX('Plan Cultivos'!$A$5:$A$204,MATCH("?*",'Plan Cultivos'!$D$5:$D$204,0)),""))</f>
        <v/>
      </c>
      <c r="C264" s="58" t="str">
        <f>IF($E264="","",ML_N)</f>
        <v/>
      </c>
      <c r="D264" s="48" t="str">
        <f>IF($B264="","",IFERROR(VLOOKUP($B264,'Plan Cultivos'!$A$5:$D$204,4,FALSE)&amp;"",""))</f>
        <v/>
      </c>
      <c r="E264" s="47" t="n"/>
      <c r="F264" s="48" t="n"/>
      <c r="G264" s="59" t="n"/>
      <c r="H264" s="59" t="n"/>
      <c r="I264" s="60" t="str">
        <f>IF(AND(ISNUMBER($G264),ISNUMBER($H264)),$H264-$G264+1,"")</f>
        <v/>
      </c>
      <c r="J264" s="48" t="str">
        <f>IF($E264="","",ML_RESP)</f>
        <v/>
      </c>
      <c r="K264" s="47" t="str">
        <f>IF($E264="","",IFERROR(VLOOKUP($B264,'Plan Cultivos'!$A$5:$T$204,20,FALSE)&amp;"",ML_FICHA&amp;""))</f>
        <v/>
      </c>
      <c r="L264" s="47" t="n"/>
      <c r="M264" s="48" t="n"/>
      <c r="N264" s="63" t="n"/>
      <c r="O264" s="68" t="str">
        <f>IF(ISNUMBER($G264),IF(AND($G264&lt;DATE(ML_ANO,2,1),IF(ISNUMBER($H264),$H264,$G264)&gt;=DATE(ML_ANO,1,1)),1,""),"")</f>
        <v/>
      </c>
      <c r="P264" s="68" t="str">
        <f>IF(ISNUMBER($G264),IF(AND($G264&lt;DATE(ML_ANO,3,1),IF(ISNUMBER($H264),$H264,$G264)&gt;=DATE(ML_ANO,2,1)),1,""),"")</f>
        <v/>
      </c>
      <c r="Q264" s="68" t="str">
        <f>IF(ISNUMBER($G264),IF(AND($G264&lt;DATE(ML_ANO,4,1),IF(ISNUMBER($H264),$H264,$G264)&gt;=DATE(ML_ANO,3,1)),1,""),"")</f>
        <v/>
      </c>
      <c r="R264" s="68" t="str">
        <f>IF(ISNUMBER($G264),IF(AND($G264&lt;DATE(ML_ANO,5,1),IF(ISNUMBER($H264),$H264,$G264)&gt;=DATE(ML_ANO,4,1)),1,""),"")</f>
        <v/>
      </c>
      <c r="S264" s="68" t="str">
        <f>IF(ISNUMBER($G264),IF(AND($G264&lt;DATE(ML_ANO,6,1),IF(ISNUMBER($H264),$H264,$G264)&gt;=DATE(ML_ANO,5,1)),1,""),"")</f>
        <v/>
      </c>
      <c r="T264" s="68" t="str">
        <f>IF(ISNUMBER($G264),IF(AND($G264&lt;DATE(ML_ANO,7,1),IF(ISNUMBER($H264),$H264,$G264)&gt;=DATE(ML_ANO,6,1)),1,""),"")</f>
        <v/>
      </c>
      <c r="U264" s="68" t="str">
        <f>IF(ISNUMBER($G264),IF(AND($G264&lt;DATE(ML_ANO,8,1),IF(ISNUMBER($H264),$H264,$G264)&gt;=DATE(ML_ANO,7,1)),1,""),"")</f>
        <v/>
      </c>
      <c r="V264" s="68" t="str">
        <f>IF(ISNUMBER($G264),IF(AND($G264&lt;DATE(ML_ANO,9,1),IF(ISNUMBER($H264),$H264,$G264)&gt;=DATE(ML_ANO,8,1)),1,""),"")</f>
        <v/>
      </c>
      <c r="W264" s="68" t="str">
        <f>IF(ISNUMBER($G264),IF(AND($G264&lt;DATE(ML_ANO,10,1),IF(ISNUMBER($H264),$H264,$G264)&gt;=DATE(ML_ANO,9,1)),1,""),"")</f>
        <v/>
      </c>
      <c r="X264" s="68" t="str">
        <f>IF(ISNUMBER($G264),IF(AND($G264&lt;DATE(ML_ANO,11,1),IF(ISNUMBER($H264),$H264,$G264)&gt;=DATE(ML_ANO,10,1)),1,""),"")</f>
        <v/>
      </c>
      <c r="Y264" s="68" t="str">
        <f>IF(ISNUMBER($G264),IF(AND($G264&lt;DATE(ML_ANO,12,1),IF(ISNUMBER($H264),$H264,$G264)&gt;=DATE(ML_ANO,11,1)),1,""),"")</f>
        <v/>
      </c>
      <c r="Z264" s="68" t="str">
        <f>IF(ISNUMBER($G264),IF(AND($G264&lt;DATE(ML_ANO,13,1),IF(ISNUMBER($H264),$H264,$G264)&gt;=DATE(ML_ANO,12,1)),1,""),"")</f>
        <v/>
      </c>
    </row>
    <row r="265">
      <c r="A265" s="42" t="inlineStr">
        <is>
          <t>A-261</t>
        </is>
      </c>
      <c r="B265" s="43" t="str">
        <f>IF($E265="","",IF(COUNTIF('Plan Cultivos'!$D$5:$D$204,"?*")=1,INDEX('Plan Cultivos'!$A$5:$A$204,MATCH("?*",'Plan Cultivos'!$D$5:$D$204,0)),""))</f>
        <v/>
      </c>
      <c r="C265" s="41" t="str">
        <f>IF($E265="","",ML_N)</f>
        <v/>
      </c>
      <c r="D265" s="43" t="str">
        <f>IF($B265="","",IFERROR(VLOOKUP($B265,'Plan Cultivos'!$A$5:$D$204,4,FALSE)&amp;"",""))</f>
        <v/>
      </c>
      <c r="E265" s="45" t="n"/>
      <c r="F265" s="43" t="n"/>
      <c r="G265" s="52" t="n"/>
      <c r="H265" s="52" t="n"/>
      <c r="I265" s="53" t="str">
        <f>IF(AND(ISNUMBER($G265),ISNUMBER($H265)),$H265-$G265+1,"")</f>
        <v/>
      </c>
      <c r="J265" s="43" t="str">
        <f>IF($E265="","",ML_RESP)</f>
        <v/>
      </c>
      <c r="K265" s="45" t="str">
        <f>IF($E265="","",IFERROR(VLOOKUP($B265,'Plan Cultivos'!$A$5:$T$204,20,FALSE)&amp;"",ML_FICHA&amp;""))</f>
        <v/>
      </c>
      <c r="L265" s="45" t="n"/>
      <c r="M265" s="43" t="n"/>
      <c r="N265" s="56" t="n"/>
      <c r="O265" s="67" t="str">
        <f>IF(ISNUMBER($G265),IF(AND($G265&lt;DATE(ML_ANO,2,1),IF(ISNUMBER($H265),$H265,$G265)&gt;=DATE(ML_ANO,1,1)),1,""),"")</f>
        <v/>
      </c>
      <c r="P265" s="67" t="str">
        <f>IF(ISNUMBER($G265),IF(AND($G265&lt;DATE(ML_ANO,3,1),IF(ISNUMBER($H265),$H265,$G265)&gt;=DATE(ML_ANO,2,1)),1,""),"")</f>
        <v/>
      </c>
      <c r="Q265" s="67" t="str">
        <f>IF(ISNUMBER($G265),IF(AND($G265&lt;DATE(ML_ANO,4,1),IF(ISNUMBER($H265),$H265,$G265)&gt;=DATE(ML_ANO,3,1)),1,""),"")</f>
        <v/>
      </c>
      <c r="R265" s="67" t="str">
        <f>IF(ISNUMBER($G265),IF(AND($G265&lt;DATE(ML_ANO,5,1),IF(ISNUMBER($H265),$H265,$G265)&gt;=DATE(ML_ANO,4,1)),1,""),"")</f>
        <v/>
      </c>
      <c r="S265" s="67" t="str">
        <f>IF(ISNUMBER($G265),IF(AND($G265&lt;DATE(ML_ANO,6,1),IF(ISNUMBER($H265),$H265,$G265)&gt;=DATE(ML_ANO,5,1)),1,""),"")</f>
        <v/>
      </c>
      <c r="T265" s="67" t="str">
        <f>IF(ISNUMBER($G265),IF(AND($G265&lt;DATE(ML_ANO,7,1),IF(ISNUMBER($H265),$H265,$G265)&gt;=DATE(ML_ANO,6,1)),1,""),"")</f>
        <v/>
      </c>
      <c r="U265" s="67" t="str">
        <f>IF(ISNUMBER($G265),IF(AND($G265&lt;DATE(ML_ANO,8,1),IF(ISNUMBER($H265),$H265,$G265)&gt;=DATE(ML_ANO,7,1)),1,""),"")</f>
        <v/>
      </c>
      <c r="V265" s="67" t="str">
        <f>IF(ISNUMBER($G265),IF(AND($G265&lt;DATE(ML_ANO,9,1),IF(ISNUMBER($H265),$H265,$G265)&gt;=DATE(ML_ANO,8,1)),1,""),"")</f>
        <v/>
      </c>
      <c r="W265" s="67" t="str">
        <f>IF(ISNUMBER($G265),IF(AND($G265&lt;DATE(ML_ANO,10,1),IF(ISNUMBER($H265),$H265,$G265)&gt;=DATE(ML_ANO,9,1)),1,""),"")</f>
        <v/>
      </c>
      <c r="X265" s="67" t="str">
        <f>IF(ISNUMBER($G265),IF(AND($G265&lt;DATE(ML_ANO,11,1),IF(ISNUMBER($H265),$H265,$G265)&gt;=DATE(ML_ANO,10,1)),1,""),"")</f>
        <v/>
      </c>
      <c r="Y265" s="67" t="str">
        <f>IF(ISNUMBER($G265),IF(AND($G265&lt;DATE(ML_ANO,12,1),IF(ISNUMBER($H265),$H265,$G265)&gt;=DATE(ML_ANO,11,1)),1,""),"")</f>
        <v/>
      </c>
      <c r="Z265" s="67" t="str">
        <f>IF(ISNUMBER($G265),IF(AND($G265&lt;DATE(ML_ANO,13,1),IF(ISNUMBER($H265),$H265,$G265)&gt;=DATE(ML_ANO,12,1)),1,""),"")</f>
        <v/>
      </c>
    </row>
    <row r="266">
      <c r="A266" s="57" t="inlineStr">
        <is>
          <t>A-262</t>
        </is>
      </c>
      <c r="B266" s="48" t="str">
        <f>IF($E266="","",IF(COUNTIF('Plan Cultivos'!$D$5:$D$204,"?*")=1,INDEX('Plan Cultivos'!$A$5:$A$204,MATCH("?*",'Plan Cultivos'!$D$5:$D$204,0)),""))</f>
        <v/>
      </c>
      <c r="C266" s="58" t="str">
        <f>IF($E266="","",ML_N)</f>
        <v/>
      </c>
      <c r="D266" s="48" t="str">
        <f>IF($B266="","",IFERROR(VLOOKUP($B266,'Plan Cultivos'!$A$5:$D$204,4,FALSE)&amp;"",""))</f>
        <v/>
      </c>
      <c r="E266" s="47" t="n"/>
      <c r="F266" s="48" t="n"/>
      <c r="G266" s="59" t="n"/>
      <c r="H266" s="59" t="n"/>
      <c r="I266" s="60" t="str">
        <f>IF(AND(ISNUMBER($G266),ISNUMBER($H266)),$H266-$G266+1,"")</f>
        <v/>
      </c>
      <c r="J266" s="48" t="str">
        <f>IF($E266="","",ML_RESP)</f>
        <v/>
      </c>
      <c r="K266" s="47" t="str">
        <f>IF($E266="","",IFERROR(VLOOKUP($B266,'Plan Cultivos'!$A$5:$T$204,20,FALSE)&amp;"",ML_FICHA&amp;""))</f>
        <v/>
      </c>
      <c r="L266" s="47" t="n"/>
      <c r="M266" s="48" t="n"/>
      <c r="N266" s="63" t="n"/>
      <c r="O266" s="68" t="str">
        <f>IF(ISNUMBER($G266),IF(AND($G266&lt;DATE(ML_ANO,2,1),IF(ISNUMBER($H266),$H266,$G266)&gt;=DATE(ML_ANO,1,1)),1,""),"")</f>
        <v/>
      </c>
      <c r="P266" s="68" t="str">
        <f>IF(ISNUMBER($G266),IF(AND($G266&lt;DATE(ML_ANO,3,1),IF(ISNUMBER($H266),$H266,$G266)&gt;=DATE(ML_ANO,2,1)),1,""),"")</f>
        <v/>
      </c>
      <c r="Q266" s="68" t="str">
        <f>IF(ISNUMBER($G266),IF(AND($G266&lt;DATE(ML_ANO,4,1),IF(ISNUMBER($H266),$H266,$G266)&gt;=DATE(ML_ANO,3,1)),1,""),"")</f>
        <v/>
      </c>
      <c r="R266" s="68" t="str">
        <f>IF(ISNUMBER($G266),IF(AND($G266&lt;DATE(ML_ANO,5,1),IF(ISNUMBER($H266),$H266,$G266)&gt;=DATE(ML_ANO,4,1)),1,""),"")</f>
        <v/>
      </c>
      <c r="S266" s="68" t="str">
        <f>IF(ISNUMBER($G266),IF(AND($G266&lt;DATE(ML_ANO,6,1),IF(ISNUMBER($H266),$H266,$G266)&gt;=DATE(ML_ANO,5,1)),1,""),"")</f>
        <v/>
      </c>
      <c r="T266" s="68" t="str">
        <f>IF(ISNUMBER($G266),IF(AND($G266&lt;DATE(ML_ANO,7,1),IF(ISNUMBER($H266),$H266,$G266)&gt;=DATE(ML_ANO,6,1)),1,""),"")</f>
        <v/>
      </c>
      <c r="U266" s="68" t="str">
        <f>IF(ISNUMBER($G266),IF(AND($G266&lt;DATE(ML_ANO,8,1),IF(ISNUMBER($H266),$H266,$G266)&gt;=DATE(ML_ANO,7,1)),1,""),"")</f>
        <v/>
      </c>
      <c r="V266" s="68" t="str">
        <f>IF(ISNUMBER($G266),IF(AND($G266&lt;DATE(ML_ANO,9,1),IF(ISNUMBER($H266),$H266,$G266)&gt;=DATE(ML_ANO,8,1)),1,""),"")</f>
        <v/>
      </c>
      <c r="W266" s="68" t="str">
        <f>IF(ISNUMBER($G266),IF(AND($G266&lt;DATE(ML_ANO,10,1),IF(ISNUMBER($H266),$H266,$G266)&gt;=DATE(ML_ANO,9,1)),1,""),"")</f>
        <v/>
      </c>
      <c r="X266" s="68" t="str">
        <f>IF(ISNUMBER($G266),IF(AND($G266&lt;DATE(ML_ANO,11,1),IF(ISNUMBER($H266),$H266,$G266)&gt;=DATE(ML_ANO,10,1)),1,""),"")</f>
        <v/>
      </c>
      <c r="Y266" s="68" t="str">
        <f>IF(ISNUMBER($G266),IF(AND($G266&lt;DATE(ML_ANO,12,1),IF(ISNUMBER($H266),$H266,$G266)&gt;=DATE(ML_ANO,11,1)),1,""),"")</f>
        <v/>
      </c>
      <c r="Z266" s="68" t="str">
        <f>IF(ISNUMBER($G266),IF(AND($G266&lt;DATE(ML_ANO,13,1),IF(ISNUMBER($H266),$H266,$G266)&gt;=DATE(ML_ANO,12,1)),1,""),"")</f>
        <v/>
      </c>
    </row>
    <row r="267">
      <c r="A267" s="42" t="inlineStr">
        <is>
          <t>A-263</t>
        </is>
      </c>
      <c r="B267" s="43" t="str">
        <f>IF($E267="","",IF(COUNTIF('Plan Cultivos'!$D$5:$D$204,"?*")=1,INDEX('Plan Cultivos'!$A$5:$A$204,MATCH("?*",'Plan Cultivos'!$D$5:$D$204,0)),""))</f>
        <v/>
      </c>
      <c r="C267" s="41" t="str">
        <f>IF($E267="","",ML_N)</f>
        <v/>
      </c>
      <c r="D267" s="43" t="str">
        <f>IF($B267="","",IFERROR(VLOOKUP($B267,'Plan Cultivos'!$A$5:$D$204,4,FALSE)&amp;"",""))</f>
        <v/>
      </c>
      <c r="E267" s="45" t="n"/>
      <c r="F267" s="43" t="n"/>
      <c r="G267" s="52" t="n"/>
      <c r="H267" s="52" t="n"/>
      <c r="I267" s="53" t="str">
        <f>IF(AND(ISNUMBER($G267),ISNUMBER($H267)),$H267-$G267+1,"")</f>
        <v/>
      </c>
      <c r="J267" s="43" t="str">
        <f>IF($E267="","",ML_RESP)</f>
        <v/>
      </c>
      <c r="K267" s="45" t="str">
        <f>IF($E267="","",IFERROR(VLOOKUP($B267,'Plan Cultivos'!$A$5:$T$204,20,FALSE)&amp;"",ML_FICHA&amp;""))</f>
        <v/>
      </c>
      <c r="L267" s="45" t="n"/>
      <c r="M267" s="43" t="n"/>
      <c r="N267" s="56" t="n"/>
      <c r="O267" s="67" t="str">
        <f>IF(ISNUMBER($G267),IF(AND($G267&lt;DATE(ML_ANO,2,1),IF(ISNUMBER($H267),$H267,$G267)&gt;=DATE(ML_ANO,1,1)),1,""),"")</f>
        <v/>
      </c>
      <c r="P267" s="67" t="str">
        <f>IF(ISNUMBER($G267),IF(AND($G267&lt;DATE(ML_ANO,3,1),IF(ISNUMBER($H267),$H267,$G267)&gt;=DATE(ML_ANO,2,1)),1,""),"")</f>
        <v/>
      </c>
      <c r="Q267" s="67" t="str">
        <f>IF(ISNUMBER($G267),IF(AND($G267&lt;DATE(ML_ANO,4,1),IF(ISNUMBER($H267),$H267,$G267)&gt;=DATE(ML_ANO,3,1)),1,""),"")</f>
        <v/>
      </c>
      <c r="R267" s="67" t="str">
        <f>IF(ISNUMBER($G267),IF(AND($G267&lt;DATE(ML_ANO,5,1),IF(ISNUMBER($H267),$H267,$G267)&gt;=DATE(ML_ANO,4,1)),1,""),"")</f>
        <v/>
      </c>
      <c r="S267" s="67" t="str">
        <f>IF(ISNUMBER($G267),IF(AND($G267&lt;DATE(ML_ANO,6,1),IF(ISNUMBER($H267),$H267,$G267)&gt;=DATE(ML_ANO,5,1)),1,""),"")</f>
        <v/>
      </c>
      <c r="T267" s="67" t="str">
        <f>IF(ISNUMBER($G267),IF(AND($G267&lt;DATE(ML_ANO,7,1),IF(ISNUMBER($H267),$H267,$G267)&gt;=DATE(ML_ANO,6,1)),1,""),"")</f>
        <v/>
      </c>
      <c r="U267" s="67" t="str">
        <f>IF(ISNUMBER($G267),IF(AND($G267&lt;DATE(ML_ANO,8,1),IF(ISNUMBER($H267),$H267,$G267)&gt;=DATE(ML_ANO,7,1)),1,""),"")</f>
        <v/>
      </c>
      <c r="V267" s="67" t="str">
        <f>IF(ISNUMBER($G267),IF(AND($G267&lt;DATE(ML_ANO,9,1),IF(ISNUMBER($H267),$H267,$G267)&gt;=DATE(ML_ANO,8,1)),1,""),"")</f>
        <v/>
      </c>
      <c r="W267" s="67" t="str">
        <f>IF(ISNUMBER($G267),IF(AND($G267&lt;DATE(ML_ANO,10,1),IF(ISNUMBER($H267),$H267,$G267)&gt;=DATE(ML_ANO,9,1)),1,""),"")</f>
        <v/>
      </c>
      <c r="X267" s="67" t="str">
        <f>IF(ISNUMBER($G267),IF(AND($G267&lt;DATE(ML_ANO,11,1),IF(ISNUMBER($H267),$H267,$G267)&gt;=DATE(ML_ANO,10,1)),1,""),"")</f>
        <v/>
      </c>
      <c r="Y267" s="67" t="str">
        <f>IF(ISNUMBER($G267),IF(AND($G267&lt;DATE(ML_ANO,12,1),IF(ISNUMBER($H267),$H267,$G267)&gt;=DATE(ML_ANO,11,1)),1,""),"")</f>
        <v/>
      </c>
      <c r="Z267" s="67" t="str">
        <f>IF(ISNUMBER($G267),IF(AND($G267&lt;DATE(ML_ANO,13,1),IF(ISNUMBER($H267),$H267,$G267)&gt;=DATE(ML_ANO,12,1)),1,""),"")</f>
        <v/>
      </c>
    </row>
    <row r="268">
      <c r="A268" s="57" t="inlineStr">
        <is>
          <t>A-264</t>
        </is>
      </c>
      <c r="B268" s="48" t="str">
        <f>IF($E268="","",IF(COUNTIF('Plan Cultivos'!$D$5:$D$204,"?*")=1,INDEX('Plan Cultivos'!$A$5:$A$204,MATCH("?*",'Plan Cultivos'!$D$5:$D$204,0)),""))</f>
        <v/>
      </c>
      <c r="C268" s="58" t="str">
        <f>IF($E268="","",ML_N)</f>
        <v/>
      </c>
      <c r="D268" s="48" t="str">
        <f>IF($B268="","",IFERROR(VLOOKUP($B268,'Plan Cultivos'!$A$5:$D$204,4,FALSE)&amp;"",""))</f>
        <v/>
      </c>
      <c r="E268" s="47" t="n"/>
      <c r="F268" s="48" t="n"/>
      <c r="G268" s="59" t="n"/>
      <c r="H268" s="59" t="n"/>
      <c r="I268" s="60" t="str">
        <f>IF(AND(ISNUMBER($G268),ISNUMBER($H268)),$H268-$G268+1,"")</f>
        <v/>
      </c>
      <c r="J268" s="48" t="str">
        <f>IF($E268="","",ML_RESP)</f>
        <v/>
      </c>
      <c r="K268" s="47" t="str">
        <f>IF($E268="","",IFERROR(VLOOKUP($B268,'Plan Cultivos'!$A$5:$T$204,20,FALSE)&amp;"",ML_FICHA&amp;""))</f>
        <v/>
      </c>
      <c r="L268" s="47" t="n"/>
      <c r="M268" s="48" t="n"/>
      <c r="N268" s="63" t="n"/>
      <c r="O268" s="68" t="str">
        <f>IF(ISNUMBER($G268),IF(AND($G268&lt;DATE(ML_ANO,2,1),IF(ISNUMBER($H268),$H268,$G268)&gt;=DATE(ML_ANO,1,1)),1,""),"")</f>
        <v/>
      </c>
      <c r="P268" s="68" t="str">
        <f>IF(ISNUMBER($G268),IF(AND($G268&lt;DATE(ML_ANO,3,1),IF(ISNUMBER($H268),$H268,$G268)&gt;=DATE(ML_ANO,2,1)),1,""),"")</f>
        <v/>
      </c>
      <c r="Q268" s="68" t="str">
        <f>IF(ISNUMBER($G268),IF(AND($G268&lt;DATE(ML_ANO,4,1),IF(ISNUMBER($H268),$H268,$G268)&gt;=DATE(ML_ANO,3,1)),1,""),"")</f>
        <v/>
      </c>
      <c r="R268" s="68" t="str">
        <f>IF(ISNUMBER($G268),IF(AND($G268&lt;DATE(ML_ANO,5,1),IF(ISNUMBER($H268),$H268,$G268)&gt;=DATE(ML_ANO,4,1)),1,""),"")</f>
        <v/>
      </c>
      <c r="S268" s="68" t="str">
        <f>IF(ISNUMBER($G268),IF(AND($G268&lt;DATE(ML_ANO,6,1),IF(ISNUMBER($H268),$H268,$G268)&gt;=DATE(ML_ANO,5,1)),1,""),"")</f>
        <v/>
      </c>
      <c r="T268" s="68" t="str">
        <f>IF(ISNUMBER($G268),IF(AND($G268&lt;DATE(ML_ANO,7,1),IF(ISNUMBER($H268),$H268,$G268)&gt;=DATE(ML_ANO,6,1)),1,""),"")</f>
        <v/>
      </c>
      <c r="U268" s="68" t="str">
        <f>IF(ISNUMBER($G268),IF(AND($G268&lt;DATE(ML_ANO,8,1),IF(ISNUMBER($H268),$H268,$G268)&gt;=DATE(ML_ANO,7,1)),1,""),"")</f>
        <v/>
      </c>
      <c r="V268" s="68" t="str">
        <f>IF(ISNUMBER($G268),IF(AND($G268&lt;DATE(ML_ANO,9,1),IF(ISNUMBER($H268),$H268,$G268)&gt;=DATE(ML_ANO,8,1)),1,""),"")</f>
        <v/>
      </c>
      <c r="W268" s="68" t="str">
        <f>IF(ISNUMBER($G268),IF(AND($G268&lt;DATE(ML_ANO,10,1),IF(ISNUMBER($H268),$H268,$G268)&gt;=DATE(ML_ANO,9,1)),1,""),"")</f>
        <v/>
      </c>
      <c r="X268" s="68" t="str">
        <f>IF(ISNUMBER($G268),IF(AND($G268&lt;DATE(ML_ANO,11,1),IF(ISNUMBER($H268),$H268,$G268)&gt;=DATE(ML_ANO,10,1)),1,""),"")</f>
        <v/>
      </c>
      <c r="Y268" s="68" t="str">
        <f>IF(ISNUMBER($G268),IF(AND($G268&lt;DATE(ML_ANO,12,1),IF(ISNUMBER($H268),$H268,$G268)&gt;=DATE(ML_ANO,11,1)),1,""),"")</f>
        <v/>
      </c>
      <c r="Z268" s="68" t="str">
        <f>IF(ISNUMBER($G268),IF(AND($G268&lt;DATE(ML_ANO,13,1),IF(ISNUMBER($H268),$H268,$G268)&gt;=DATE(ML_ANO,12,1)),1,""),"")</f>
        <v/>
      </c>
    </row>
    <row r="269">
      <c r="A269" s="42" t="inlineStr">
        <is>
          <t>A-265</t>
        </is>
      </c>
      <c r="B269" s="43" t="str">
        <f>IF($E269="","",IF(COUNTIF('Plan Cultivos'!$D$5:$D$204,"?*")=1,INDEX('Plan Cultivos'!$A$5:$A$204,MATCH("?*",'Plan Cultivos'!$D$5:$D$204,0)),""))</f>
        <v/>
      </c>
      <c r="C269" s="41" t="str">
        <f>IF($E269="","",ML_N)</f>
        <v/>
      </c>
      <c r="D269" s="43" t="str">
        <f>IF($B269="","",IFERROR(VLOOKUP($B269,'Plan Cultivos'!$A$5:$D$204,4,FALSE)&amp;"",""))</f>
        <v/>
      </c>
      <c r="E269" s="45" t="n"/>
      <c r="F269" s="43" t="n"/>
      <c r="G269" s="52" t="n"/>
      <c r="H269" s="52" t="n"/>
      <c r="I269" s="53" t="str">
        <f>IF(AND(ISNUMBER($G269),ISNUMBER($H269)),$H269-$G269+1,"")</f>
        <v/>
      </c>
      <c r="J269" s="43" t="str">
        <f>IF($E269="","",ML_RESP)</f>
        <v/>
      </c>
      <c r="K269" s="45" t="str">
        <f>IF($E269="","",IFERROR(VLOOKUP($B269,'Plan Cultivos'!$A$5:$T$204,20,FALSE)&amp;"",ML_FICHA&amp;""))</f>
        <v/>
      </c>
      <c r="L269" s="45" t="n"/>
      <c r="M269" s="43" t="n"/>
      <c r="N269" s="56" t="n"/>
      <c r="O269" s="67" t="str">
        <f>IF(ISNUMBER($G269),IF(AND($G269&lt;DATE(ML_ANO,2,1),IF(ISNUMBER($H269),$H269,$G269)&gt;=DATE(ML_ANO,1,1)),1,""),"")</f>
        <v/>
      </c>
      <c r="P269" s="67" t="str">
        <f>IF(ISNUMBER($G269),IF(AND($G269&lt;DATE(ML_ANO,3,1),IF(ISNUMBER($H269),$H269,$G269)&gt;=DATE(ML_ANO,2,1)),1,""),"")</f>
        <v/>
      </c>
      <c r="Q269" s="67" t="str">
        <f>IF(ISNUMBER($G269),IF(AND($G269&lt;DATE(ML_ANO,4,1),IF(ISNUMBER($H269),$H269,$G269)&gt;=DATE(ML_ANO,3,1)),1,""),"")</f>
        <v/>
      </c>
      <c r="R269" s="67" t="str">
        <f>IF(ISNUMBER($G269),IF(AND($G269&lt;DATE(ML_ANO,5,1),IF(ISNUMBER($H269),$H269,$G269)&gt;=DATE(ML_ANO,4,1)),1,""),"")</f>
        <v/>
      </c>
      <c r="S269" s="67" t="str">
        <f>IF(ISNUMBER($G269),IF(AND($G269&lt;DATE(ML_ANO,6,1),IF(ISNUMBER($H269),$H269,$G269)&gt;=DATE(ML_ANO,5,1)),1,""),"")</f>
        <v/>
      </c>
      <c r="T269" s="67" t="str">
        <f>IF(ISNUMBER($G269),IF(AND($G269&lt;DATE(ML_ANO,7,1),IF(ISNUMBER($H269),$H269,$G269)&gt;=DATE(ML_ANO,6,1)),1,""),"")</f>
        <v/>
      </c>
      <c r="U269" s="67" t="str">
        <f>IF(ISNUMBER($G269),IF(AND($G269&lt;DATE(ML_ANO,8,1),IF(ISNUMBER($H269),$H269,$G269)&gt;=DATE(ML_ANO,7,1)),1,""),"")</f>
        <v/>
      </c>
      <c r="V269" s="67" t="str">
        <f>IF(ISNUMBER($G269),IF(AND($G269&lt;DATE(ML_ANO,9,1),IF(ISNUMBER($H269),$H269,$G269)&gt;=DATE(ML_ANO,8,1)),1,""),"")</f>
        <v/>
      </c>
      <c r="W269" s="67" t="str">
        <f>IF(ISNUMBER($G269),IF(AND($G269&lt;DATE(ML_ANO,10,1),IF(ISNUMBER($H269),$H269,$G269)&gt;=DATE(ML_ANO,9,1)),1,""),"")</f>
        <v/>
      </c>
      <c r="X269" s="67" t="str">
        <f>IF(ISNUMBER($G269),IF(AND($G269&lt;DATE(ML_ANO,11,1),IF(ISNUMBER($H269),$H269,$G269)&gt;=DATE(ML_ANO,10,1)),1,""),"")</f>
        <v/>
      </c>
      <c r="Y269" s="67" t="str">
        <f>IF(ISNUMBER($G269),IF(AND($G269&lt;DATE(ML_ANO,12,1),IF(ISNUMBER($H269),$H269,$G269)&gt;=DATE(ML_ANO,11,1)),1,""),"")</f>
        <v/>
      </c>
      <c r="Z269" s="67" t="str">
        <f>IF(ISNUMBER($G269),IF(AND($G269&lt;DATE(ML_ANO,13,1),IF(ISNUMBER($H269),$H269,$G269)&gt;=DATE(ML_ANO,12,1)),1,""),"")</f>
        <v/>
      </c>
    </row>
    <row r="270">
      <c r="A270" s="57" t="inlineStr">
        <is>
          <t>A-266</t>
        </is>
      </c>
      <c r="B270" s="48" t="str">
        <f>IF($E270="","",IF(COUNTIF('Plan Cultivos'!$D$5:$D$204,"?*")=1,INDEX('Plan Cultivos'!$A$5:$A$204,MATCH("?*",'Plan Cultivos'!$D$5:$D$204,0)),""))</f>
        <v/>
      </c>
      <c r="C270" s="58" t="str">
        <f>IF($E270="","",ML_N)</f>
        <v/>
      </c>
      <c r="D270" s="48" t="str">
        <f>IF($B270="","",IFERROR(VLOOKUP($B270,'Plan Cultivos'!$A$5:$D$204,4,FALSE)&amp;"",""))</f>
        <v/>
      </c>
      <c r="E270" s="47" t="n"/>
      <c r="F270" s="48" t="n"/>
      <c r="G270" s="59" t="n"/>
      <c r="H270" s="59" t="n"/>
      <c r="I270" s="60" t="str">
        <f>IF(AND(ISNUMBER($G270),ISNUMBER($H270)),$H270-$G270+1,"")</f>
        <v/>
      </c>
      <c r="J270" s="48" t="str">
        <f>IF($E270="","",ML_RESP)</f>
        <v/>
      </c>
      <c r="K270" s="47" t="str">
        <f>IF($E270="","",IFERROR(VLOOKUP($B270,'Plan Cultivos'!$A$5:$T$204,20,FALSE)&amp;"",ML_FICHA&amp;""))</f>
        <v/>
      </c>
      <c r="L270" s="47" t="n"/>
      <c r="M270" s="48" t="n"/>
      <c r="N270" s="63" t="n"/>
      <c r="O270" s="68" t="str">
        <f>IF(ISNUMBER($G270),IF(AND($G270&lt;DATE(ML_ANO,2,1),IF(ISNUMBER($H270),$H270,$G270)&gt;=DATE(ML_ANO,1,1)),1,""),"")</f>
        <v/>
      </c>
      <c r="P270" s="68" t="str">
        <f>IF(ISNUMBER($G270),IF(AND($G270&lt;DATE(ML_ANO,3,1),IF(ISNUMBER($H270),$H270,$G270)&gt;=DATE(ML_ANO,2,1)),1,""),"")</f>
        <v/>
      </c>
      <c r="Q270" s="68" t="str">
        <f>IF(ISNUMBER($G270),IF(AND($G270&lt;DATE(ML_ANO,4,1),IF(ISNUMBER($H270),$H270,$G270)&gt;=DATE(ML_ANO,3,1)),1,""),"")</f>
        <v/>
      </c>
      <c r="R270" s="68" t="str">
        <f>IF(ISNUMBER($G270),IF(AND($G270&lt;DATE(ML_ANO,5,1),IF(ISNUMBER($H270),$H270,$G270)&gt;=DATE(ML_ANO,4,1)),1,""),"")</f>
        <v/>
      </c>
      <c r="S270" s="68" t="str">
        <f>IF(ISNUMBER($G270),IF(AND($G270&lt;DATE(ML_ANO,6,1),IF(ISNUMBER($H270),$H270,$G270)&gt;=DATE(ML_ANO,5,1)),1,""),"")</f>
        <v/>
      </c>
      <c r="T270" s="68" t="str">
        <f>IF(ISNUMBER($G270),IF(AND($G270&lt;DATE(ML_ANO,7,1),IF(ISNUMBER($H270),$H270,$G270)&gt;=DATE(ML_ANO,6,1)),1,""),"")</f>
        <v/>
      </c>
      <c r="U270" s="68" t="str">
        <f>IF(ISNUMBER($G270),IF(AND($G270&lt;DATE(ML_ANO,8,1),IF(ISNUMBER($H270),$H270,$G270)&gt;=DATE(ML_ANO,7,1)),1,""),"")</f>
        <v/>
      </c>
      <c r="V270" s="68" t="str">
        <f>IF(ISNUMBER($G270),IF(AND($G270&lt;DATE(ML_ANO,9,1),IF(ISNUMBER($H270),$H270,$G270)&gt;=DATE(ML_ANO,8,1)),1,""),"")</f>
        <v/>
      </c>
      <c r="W270" s="68" t="str">
        <f>IF(ISNUMBER($G270),IF(AND($G270&lt;DATE(ML_ANO,10,1),IF(ISNUMBER($H270),$H270,$G270)&gt;=DATE(ML_ANO,9,1)),1,""),"")</f>
        <v/>
      </c>
      <c r="X270" s="68" t="str">
        <f>IF(ISNUMBER($G270),IF(AND($G270&lt;DATE(ML_ANO,11,1),IF(ISNUMBER($H270),$H270,$G270)&gt;=DATE(ML_ANO,10,1)),1,""),"")</f>
        <v/>
      </c>
      <c r="Y270" s="68" t="str">
        <f>IF(ISNUMBER($G270),IF(AND($G270&lt;DATE(ML_ANO,12,1),IF(ISNUMBER($H270),$H270,$G270)&gt;=DATE(ML_ANO,11,1)),1,""),"")</f>
        <v/>
      </c>
      <c r="Z270" s="68" t="str">
        <f>IF(ISNUMBER($G270),IF(AND($G270&lt;DATE(ML_ANO,13,1),IF(ISNUMBER($H270),$H270,$G270)&gt;=DATE(ML_ANO,12,1)),1,""),"")</f>
        <v/>
      </c>
    </row>
    <row r="271">
      <c r="A271" s="42" t="inlineStr">
        <is>
          <t>A-267</t>
        </is>
      </c>
      <c r="B271" s="43" t="str">
        <f>IF($E271="","",IF(COUNTIF('Plan Cultivos'!$D$5:$D$204,"?*")=1,INDEX('Plan Cultivos'!$A$5:$A$204,MATCH("?*",'Plan Cultivos'!$D$5:$D$204,0)),""))</f>
        <v/>
      </c>
      <c r="C271" s="41" t="str">
        <f>IF($E271="","",ML_N)</f>
        <v/>
      </c>
      <c r="D271" s="43" t="str">
        <f>IF($B271="","",IFERROR(VLOOKUP($B271,'Plan Cultivos'!$A$5:$D$204,4,FALSE)&amp;"",""))</f>
        <v/>
      </c>
      <c r="E271" s="45" t="n"/>
      <c r="F271" s="43" t="n"/>
      <c r="G271" s="52" t="n"/>
      <c r="H271" s="52" t="n"/>
      <c r="I271" s="53" t="str">
        <f>IF(AND(ISNUMBER($G271),ISNUMBER($H271)),$H271-$G271+1,"")</f>
        <v/>
      </c>
      <c r="J271" s="43" t="str">
        <f>IF($E271="","",ML_RESP)</f>
        <v/>
      </c>
      <c r="K271" s="45" t="str">
        <f>IF($E271="","",IFERROR(VLOOKUP($B271,'Plan Cultivos'!$A$5:$T$204,20,FALSE)&amp;"",ML_FICHA&amp;""))</f>
        <v/>
      </c>
      <c r="L271" s="45" t="n"/>
      <c r="M271" s="43" t="n"/>
      <c r="N271" s="56" t="n"/>
      <c r="O271" s="67" t="str">
        <f>IF(ISNUMBER($G271),IF(AND($G271&lt;DATE(ML_ANO,2,1),IF(ISNUMBER($H271),$H271,$G271)&gt;=DATE(ML_ANO,1,1)),1,""),"")</f>
        <v/>
      </c>
      <c r="P271" s="67" t="str">
        <f>IF(ISNUMBER($G271),IF(AND($G271&lt;DATE(ML_ANO,3,1),IF(ISNUMBER($H271),$H271,$G271)&gt;=DATE(ML_ANO,2,1)),1,""),"")</f>
        <v/>
      </c>
      <c r="Q271" s="67" t="str">
        <f>IF(ISNUMBER($G271),IF(AND($G271&lt;DATE(ML_ANO,4,1),IF(ISNUMBER($H271),$H271,$G271)&gt;=DATE(ML_ANO,3,1)),1,""),"")</f>
        <v/>
      </c>
      <c r="R271" s="67" t="str">
        <f>IF(ISNUMBER($G271),IF(AND($G271&lt;DATE(ML_ANO,5,1),IF(ISNUMBER($H271),$H271,$G271)&gt;=DATE(ML_ANO,4,1)),1,""),"")</f>
        <v/>
      </c>
      <c r="S271" s="67" t="str">
        <f>IF(ISNUMBER($G271),IF(AND($G271&lt;DATE(ML_ANO,6,1),IF(ISNUMBER($H271),$H271,$G271)&gt;=DATE(ML_ANO,5,1)),1,""),"")</f>
        <v/>
      </c>
      <c r="T271" s="67" t="str">
        <f>IF(ISNUMBER($G271),IF(AND($G271&lt;DATE(ML_ANO,7,1),IF(ISNUMBER($H271),$H271,$G271)&gt;=DATE(ML_ANO,6,1)),1,""),"")</f>
        <v/>
      </c>
      <c r="U271" s="67" t="str">
        <f>IF(ISNUMBER($G271),IF(AND($G271&lt;DATE(ML_ANO,8,1),IF(ISNUMBER($H271),$H271,$G271)&gt;=DATE(ML_ANO,7,1)),1,""),"")</f>
        <v/>
      </c>
      <c r="V271" s="67" t="str">
        <f>IF(ISNUMBER($G271),IF(AND($G271&lt;DATE(ML_ANO,9,1),IF(ISNUMBER($H271),$H271,$G271)&gt;=DATE(ML_ANO,8,1)),1,""),"")</f>
        <v/>
      </c>
      <c r="W271" s="67" t="str">
        <f>IF(ISNUMBER($G271),IF(AND($G271&lt;DATE(ML_ANO,10,1),IF(ISNUMBER($H271),$H271,$G271)&gt;=DATE(ML_ANO,9,1)),1,""),"")</f>
        <v/>
      </c>
      <c r="X271" s="67" t="str">
        <f>IF(ISNUMBER($G271),IF(AND($G271&lt;DATE(ML_ANO,11,1),IF(ISNUMBER($H271),$H271,$G271)&gt;=DATE(ML_ANO,10,1)),1,""),"")</f>
        <v/>
      </c>
      <c r="Y271" s="67" t="str">
        <f>IF(ISNUMBER($G271),IF(AND($G271&lt;DATE(ML_ANO,12,1),IF(ISNUMBER($H271),$H271,$G271)&gt;=DATE(ML_ANO,11,1)),1,""),"")</f>
        <v/>
      </c>
      <c r="Z271" s="67" t="str">
        <f>IF(ISNUMBER($G271),IF(AND($G271&lt;DATE(ML_ANO,13,1),IF(ISNUMBER($H271),$H271,$G271)&gt;=DATE(ML_ANO,12,1)),1,""),"")</f>
        <v/>
      </c>
    </row>
    <row r="272">
      <c r="A272" s="57" t="inlineStr">
        <is>
          <t>A-268</t>
        </is>
      </c>
      <c r="B272" s="48" t="str">
        <f>IF($E272="","",IF(COUNTIF('Plan Cultivos'!$D$5:$D$204,"?*")=1,INDEX('Plan Cultivos'!$A$5:$A$204,MATCH("?*",'Plan Cultivos'!$D$5:$D$204,0)),""))</f>
        <v/>
      </c>
      <c r="C272" s="58" t="str">
        <f>IF($E272="","",ML_N)</f>
        <v/>
      </c>
      <c r="D272" s="48" t="str">
        <f>IF($B272="","",IFERROR(VLOOKUP($B272,'Plan Cultivos'!$A$5:$D$204,4,FALSE)&amp;"",""))</f>
        <v/>
      </c>
      <c r="E272" s="47" t="n"/>
      <c r="F272" s="48" t="n"/>
      <c r="G272" s="59" t="n"/>
      <c r="H272" s="59" t="n"/>
      <c r="I272" s="60" t="str">
        <f>IF(AND(ISNUMBER($G272),ISNUMBER($H272)),$H272-$G272+1,"")</f>
        <v/>
      </c>
      <c r="J272" s="48" t="str">
        <f>IF($E272="","",ML_RESP)</f>
        <v/>
      </c>
      <c r="K272" s="47" t="str">
        <f>IF($E272="","",IFERROR(VLOOKUP($B272,'Plan Cultivos'!$A$5:$T$204,20,FALSE)&amp;"",ML_FICHA&amp;""))</f>
        <v/>
      </c>
      <c r="L272" s="47" t="n"/>
      <c r="M272" s="48" t="n"/>
      <c r="N272" s="63" t="n"/>
      <c r="O272" s="68" t="str">
        <f>IF(ISNUMBER($G272),IF(AND($G272&lt;DATE(ML_ANO,2,1),IF(ISNUMBER($H272),$H272,$G272)&gt;=DATE(ML_ANO,1,1)),1,""),"")</f>
        <v/>
      </c>
      <c r="P272" s="68" t="str">
        <f>IF(ISNUMBER($G272),IF(AND($G272&lt;DATE(ML_ANO,3,1),IF(ISNUMBER($H272),$H272,$G272)&gt;=DATE(ML_ANO,2,1)),1,""),"")</f>
        <v/>
      </c>
      <c r="Q272" s="68" t="str">
        <f>IF(ISNUMBER($G272),IF(AND($G272&lt;DATE(ML_ANO,4,1),IF(ISNUMBER($H272),$H272,$G272)&gt;=DATE(ML_ANO,3,1)),1,""),"")</f>
        <v/>
      </c>
      <c r="R272" s="68" t="str">
        <f>IF(ISNUMBER($G272),IF(AND($G272&lt;DATE(ML_ANO,5,1),IF(ISNUMBER($H272),$H272,$G272)&gt;=DATE(ML_ANO,4,1)),1,""),"")</f>
        <v/>
      </c>
      <c r="S272" s="68" t="str">
        <f>IF(ISNUMBER($G272),IF(AND($G272&lt;DATE(ML_ANO,6,1),IF(ISNUMBER($H272),$H272,$G272)&gt;=DATE(ML_ANO,5,1)),1,""),"")</f>
        <v/>
      </c>
      <c r="T272" s="68" t="str">
        <f>IF(ISNUMBER($G272),IF(AND($G272&lt;DATE(ML_ANO,7,1),IF(ISNUMBER($H272),$H272,$G272)&gt;=DATE(ML_ANO,6,1)),1,""),"")</f>
        <v/>
      </c>
      <c r="U272" s="68" t="str">
        <f>IF(ISNUMBER($G272),IF(AND($G272&lt;DATE(ML_ANO,8,1),IF(ISNUMBER($H272),$H272,$G272)&gt;=DATE(ML_ANO,7,1)),1,""),"")</f>
        <v/>
      </c>
      <c r="V272" s="68" t="str">
        <f>IF(ISNUMBER($G272),IF(AND($G272&lt;DATE(ML_ANO,9,1),IF(ISNUMBER($H272),$H272,$G272)&gt;=DATE(ML_ANO,8,1)),1,""),"")</f>
        <v/>
      </c>
      <c r="W272" s="68" t="str">
        <f>IF(ISNUMBER($G272),IF(AND($G272&lt;DATE(ML_ANO,10,1),IF(ISNUMBER($H272),$H272,$G272)&gt;=DATE(ML_ANO,9,1)),1,""),"")</f>
        <v/>
      </c>
      <c r="X272" s="68" t="str">
        <f>IF(ISNUMBER($G272),IF(AND($G272&lt;DATE(ML_ANO,11,1),IF(ISNUMBER($H272),$H272,$G272)&gt;=DATE(ML_ANO,10,1)),1,""),"")</f>
        <v/>
      </c>
      <c r="Y272" s="68" t="str">
        <f>IF(ISNUMBER($G272),IF(AND($G272&lt;DATE(ML_ANO,12,1),IF(ISNUMBER($H272),$H272,$G272)&gt;=DATE(ML_ANO,11,1)),1,""),"")</f>
        <v/>
      </c>
      <c r="Z272" s="68" t="str">
        <f>IF(ISNUMBER($G272),IF(AND($G272&lt;DATE(ML_ANO,13,1),IF(ISNUMBER($H272),$H272,$G272)&gt;=DATE(ML_ANO,12,1)),1,""),"")</f>
        <v/>
      </c>
    </row>
    <row r="273">
      <c r="A273" s="42" t="inlineStr">
        <is>
          <t>A-269</t>
        </is>
      </c>
      <c r="B273" s="43" t="str">
        <f>IF($E273="","",IF(COUNTIF('Plan Cultivos'!$D$5:$D$204,"?*")=1,INDEX('Plan Cultivos'!$A$5:$A$204,MATCH("?*",'Plan Cultivos'!$D$5:$D$204,0)),""))</f>
        <v/>
      </c>
      <c r="C273" s="41" t="str">
        <f>IF($E273="","",ML_N)</f>
        <v/>
      </c>
      <c r="D273" s="43" t="str">
        <f>IF($B273="","",IFERROR(VLOOKUP($B273,'Plan Cultivos'!$A$5:$D$204,4,FALSE)&amp;"",""))</f>
        <v/>
      </c>
      <c r="E273" s="45" t="n"/>
      <c r="F273" s="43" t="n"/>
      <c r="G273" s="52" t="n"/>
      <c r="H273" s="52" t="n"/>
      <c r="I273" s="53" t="str">
        <f>IF(AND(ISNUMBER($G273),ISNUMBER($H273)),$H273-$G273+1,"")</f>
        <v/>
      </c>
      <c r="J273" s="43" t="str">
        <f>IF($E273="","",ML_RESP)</f>
        <v/>
      </c>
      <c r="K273" s="45" t="str">
        <f>IF($E273="","",IFERROR(VLOOKUP($B273,'Plan Cultivos'!$A$5:$T$204,20,FALSE)&amp;"",ML_FICHA&amp;""))</f>
        <v/>
      </c>
      <c r="L273" s="45" t="n"/>
      <c r="M273" s="43" t="n"/>
      <c r="N273" s="56" t="n"/>
      <c r="O273" s="67" t="str">
        <f>IF(ISNUMBER($G273),IF(AND($G273&lt;DATE(ML_ANO,2,1),IF(ISNUMBER($H273),$H273,$G273)&gt;=DATE(ML_ANO,1,1)),1,""),"")</f>
        <v/>
      </c>
      <c r="P273" s="67" t="str">
        <f>IF(ISNUMBER($G273),IF(AND($G273&lt;DATE(ML_ANO,3,1),IF(ISNUMBER($H273),$H273,$G273)&gt;=DATE(ML_ANO,2,1)),1,""),"")</f>
        <v/>
      </c>
      <c r="Q273" s="67" t="str">
        <f>IF(ISNUMBER($G273),IF(AND($G273&lt;DATE(ML_ANO,4,1),IF(ISNUMBER($H273),$H273,$G273)&gt;=DATE(ML_ANO,3,1)),1,""),"")</f>
        <v/>
      </c>
      <c r="R273" s="67" t="str">
        <f>IF(ISNUMBER($G273),IF(AND($G273&lt;DATE(ML_ANO,5,1),IF(ISNUMBER($H273),$H273,$G273)&gt;=DATE(ML_ANO,4,1)),1,""),"")</f>
        <v/>
      </c>
      <c r="S273" s="67" t="str">
        <f>IF(ISNUMBER($G273),IF(AND($G273&lt;DATE(ML_ANO,6,1),IF(ISNUMBER($H273),$H273,$G273)&gt;=DATE(ML_ANO,5,1)),1,""),"")</f>
        <v/>
      </c>
      <c r="T273" s="67" t="str">
        <f>IF(ISNUMBER($G273),IF(AND($G273&lt;DATE(ML_ANO,7,1),IF(ISNUMBER($H273),$H273,$G273)&gt;=DATE(ML_ANO,6,1)),1,""),"")</f>
        <v/>
      </c>
      <c r="U273" s="67" t="str">
        <f>IF(ISNUMBER($G273),IF(AND($G273&lt;DATE(ML_ANO,8,1),IF(ISNUMBER($H273),$H273,$G273)&gt;=DATE(ML_ANO,7,1)),1,""),"")</f>
        <v/>
      </c>
      <c r="V273" s="67" t="str">
        <f>IF(ISNUMBER($G273),IF(AND($G273&lt;DATE(ML_ANO,9,1),IF(ISNUMBER($H273),$H273,$G273)&gt;=DATE(ML_ANO,8,1)),1,""),"")</f>
        <v/>
      </c>
      <c r="W273" s="67" t="str">
        <f>IF(ISNUMBER($G273),IF(AND($G273&lt;DATE(ML_ANO,10,1),IF(ISNUMBER($H273),$H273,$G273)&gt;=DATE(ML_ANO,9,1)),1,""),"")</f>
        <v/>
      </c>
      <c r="X273" s="67" t="str">
        <f>IF(ISNUMBER($G273),IF(AND($G273&lt;DATE(ML_ANO,11,1),IF(ISNUMBER($H273),$H273,$G273)&gt;=DATE(ML_ANO,10,1)),1,""),"")</f>
        <v/>
      </c>
      <c r="Y273" s="67" t="str">
        <f>IF(ISNUMBER($G273),IF(AND($G273&lt;DATE(ML_ANO,12,1),IF(ISNUMBER($H273),$H273,$G273)&gt;=DATE(ML_ANO,11,1)),1,""),"")</f>
        <v/>
      </c>
      <c r="Z273" s="67" t="str">
        <f>IF(ISNUMBER($G273),IF(AND($G273&lt;DATE(ML_ANO,13,1),IF(ISNUMBER($H273),$H273,$G273)&gt;=DATE(ML_ANO,12,1)),1,""),"")</f>
        <v/>
      </c>
    </row>
    <row r="274">
      <c r="A274" s="57" t="inlineStr">
        <is>
          <t>A-270</t>
        </is>
      </c>
      <c r="B274" s="48" t="str">
        <f>IF($E274="","",IF(COUNTIF('Plan Cultivos'!$D$5:$D$204,"?*")=1,INDEX('Plan Cultivos'!$A$5:$A$204,MATCH("?*",'Plan Cultivos'!$D$5:$D$204,0)),""))</f>
        <v/>
      </c>
      <c r="C274" s="58" t="str">
        <f>IF($E274="","",ML_N)</f>
        <v/>
      </c>
      <c r="D274" s="48" t="str">
        <f>IF($B274="","",IFERROR(VLOOKUP($B274,'Plan Cultivos'!$A$5:$D$204,4,FALSE)&amp;"",""))</f>
        <v/>
      </c>
      <c r="E274" s="47" t="n"/>
      <c r="F274" s="48" t="n"/>
      <c r="G274" s="59" t="n"/>
      <c r="H274" s="59" t="n"/>
      <c r="I274" s="60" t="str">
        <f>IF(AND(ISNUMBER($G274),ISNUMBER($H274)),$H274-$G274+1,"")</f>
        <v/>
      </c>
      <c r="J274" s="48" t="str">
        <f>IF($E274="","",ML_RESP)</f>
        <v/>
      </c>
      <c r="K274" s="47" t="str">
        <f>IF($E274="","",IFERROR(VLOOKUP($B274,'Plan Cultivos'!$A$5:$T$204,20,FALSE)&amp;"",ML_FICHA&amp;""))</f>
        <v/>
      </c>
      <c r="L274" s="47" t="n"/>
      <c r="M274" s="48" t="n"/>
      <c r="N274" s="63" t="n"/>
      <c r="O274" s="68" t="str">
        <f>IF(ISNUMBER($G274),IF(AND($G274&lt;DATE(ML_ANO,2,1),IF(ISNUMBER($H274),$H274,$G274)&gt;=DATE(ML_ANO,1,1)),1,""),"")</f>
        <v/>
      </c>
      <c r="P274" s="68" t="str">
        <f>IF(ISNUMBER($G274),IF(AND($G274&lt;DATE(ML_ANO,3,1),IF(ISNUMBER($H274),$H274,$G274)&gt;=DATE(ML_ANO,2,1)),1,""),"")</f>
        <v/>
      </c>
      <c r="Q274" s="68" t="str">
        <f>IF(ISNUMBER($G274),IF(AND($G274&lt;DATE(ML_ANO,4,1),IF(ISNUMBER($H274),$H274,$G274)&gt;=DATE(ML_ANO,3,1)),1,""),"")</f>
        <v/>
      </c>
      <c r="R274" s="68" t="str">
        <f>IF(ISNUMBER($G274),IF(AND($G274&lt;DATE(ML_ANO,5,1),IF(ISNUMBER($H274),$H274,$G274)&gt;=DATE(ML_ANO,4,1)),1,""),"")</f>
        <v/>
      </c>
      <c r="S274" s="68" t="str">
        <f>IF(ISNUMBER($G274),IF(AND($G274&lt;DATE(ML_ANO,6,1),IF(ISNUMBER($H274),$H274,$G274)&gt;=DATE(ML_ANO,5,1)),1,""),"")</f>
        <v/>
      </c>
      <c r="T274" s="68" t="str">
        <f>IF(ISNUMBER($G274),IF(AND($G274&lt;DATE(ML_ANO,7,1),IF(ISNUMBER($H274),$H274,$G274)&gt;=DATE(ML_ANO,6,1)),1,""),"")</f>
        <v/>
      </c>
      <c r="U274" s="68" t="str">
        <f>IF(ISNUMBER($G274),IF(AND($G274&lt;DATE(ML_ANO,8,1),IF(ISNUMBER($H274),$H274,$G274)&gt;=DATE(ML_ANO,7,1)),1,""),"")</f>
        <v/>
      </c>
      <c r="V274" s="68" t="str">
        <f>IF(ISNUMBER($G274),IF(AND($G274&lt;DATE(ML_ANO,9,1),IF(ISNUMBER($H274),$H274,$G274)&gt;=DATE(ML_ANO,8,1)),1,""),"")</f>
        <v/>
      </c>
      <c r="W274" s="68" t="str">
        <f>IF(ISNUMBER($G274),IF(AND($G274&lt;DATE(ML_ANO,10,1),IF(ISNUMBER($H274),$H274,$G274)&gt;=DATE(ML_ANO,9,1)),1,""),"")</f>
        <v/>
      </c>
      <c r="X274" s="68" t="str">
        <f>IF(ISNUMBER($G274),IF(AND($G274&lt;DATE(ML_ANO,11,1),IF(ISNUMBER($H274),$H274,$G274)&gt;=DATE(ML_ANO,10,1)),1,""),"")</f>
        <v/>
      </c>
      <c r="Y274" s="68" t="str">
        <f>IF(ISNUMBER($G274),IF(AND($G274&lt;DATE(ML_ANO,12,1),IF(ISNUMBER($H274),$H274,$G274)&gt;=DATE(ML_ANO,11,1)),1,""),"")</f>
        <v/>
      </c>
      <c r="Z274" s="68" t="str">
        <f>IF(ISNUMBER($G274),IF(AND($G274&lt;DATE(ML_ANO,13,1),IF(ISNUMBER($H274),$H274,$G274)&gt;=DATE(ML_ANO,12,1)),1,""),"")</f>
        <v/>
      </c>
    </row>
    <row r="275">
      <c r="A275" s="42" t="inlineStr">
        <is>
          <t>A-271</t>
        </is>
      </c>
      <c r="B275" s="43" t="str">
        <f>IF($E275="","",IF(COUNTIF('Plan Cultivos'!$D$5:$D$204,"?*")=1,INDEX('Plan Cultivos'!$A$5:$A$204,MATCH("?*",'Plan Cultivos'!$D$5:$D$204,0)),""))</f>
        <v/>
      </c>
      <c r="C275" s="41" t="str">
        <f>IF($E275="","",ML_N)</f>
        <v/>
      </c>
      <c r="D275" s="43" t="str">
        <f>IF($B275="","",IFERROR(VLOOKUP($B275,'Plan Cultivos'!$A$5:$D$204,4,FALSE)&amp;"",""))</f>
        <v/>
      </c>
      <c r="E275" s="45" t="n"/>
      <c r="F275" s="43" t="n"/>
      <c r="G275" s="52" t="n"/>
      <c r="H275" s="52" t="n"/>
      <c r="I275" s="53" t="str">
        <f>IF(AND(ISNUMBER($G275),ISNUMBER($H275)),$H275-$G275+1,"")</f>
        <v/>
      </c>
      <c r="J275" s="43" t="str">
        <f>IF($E275="","",ML_RESP)</f>
        <v/>
      </c>
      <c r="K275" s="45" t="str">
        <f>IF($E275="","",IFERROR(VLOOKUP($B275,'Plan Cultivos'!$A$5:$T$204,20,FALSE)&amp;"",ML_FICHA&amp;""))</f>
        <v/>
      </c>
      <c r="L275" s="45" t="n"/>
      <c r="M275" s="43" t="n"/>
      <c r="N275" s="56" t="n"/>
      <c r="O275" s="67" t="str">
        <f>IF(ISNUMBER($G275),IF(AND($G275&lt;DATE(ML_ANO,2,1),IF(ISNUMBER($H275),$H275,$G275)&gt;=DATE(ML_ANO,1,1)),1,""),"")</f>
        <v/>
      </c>
      <c r="P275" s="67" t="str">
        <f>IF(ISNUMBER($G275),IF(AND($G275&lt;DATE(ML_ANO,3,1),IF(ISNUMBER($H275),$H275,$G275)&gt;=DATE(ML_ANO,2,1)),1,""),"")</f>
        <v/>
      </c>
      <c r="Q275" s="67" t="str">
        <f>IF(ISNUMBER($G275),IF(AND($G275&lt;DATE(ML_ANO,4,1),IF(ISNUMBER($H275),$H275,$G275)&gt;=DATE(ML_ANO,3,1)),1,""),"")</f>
        <v/>
      </c>
      <c r="R275" s="67" t="str">
        <f>IF(ISNUMBER($G275),IF(AND($G275&lt;DATE(ML_ANO,5,1),IF(ISNUMBER($H275),$H275,$G275)&gt;=DATE(ML_ANO,4,1)),1,""),"")</f>
        <v/>
      </c>
      <c r="S275" s="67" t="str">
        <f>IF(ISNUMBER($G275),IF(AND($G275&lt;DATE(ML_ANO,6,1),IF(ISNUMBER($H275),$H275,$G275)&gt;=DATE(ML_ANO,5,1)),1,""),"")</f>
        <v/>
      </c>
      <c r="T275" s="67" t="str">
        <f>IF(ISNUMBER($G275),IF(AND($G275&lt;DATE(ML_ANO,7,1),IF(ISNUMBER($H275),$H275,$G275)&gt;=DATE(ML_ANO,6,1)),1,""),"")</f>
        <v/>
      </c>
      <c r="U275" s="67" t="str">
        <f>IF(ISNUMBER($G275),IF(AND($G275&lt;DATE(ML_ANO,8,1),IF(ISNUMBER($H275),$H275,$G275)&gt;=DATE(ML_ANO,7,1)),1,""),"")</f>
        <v/>
      </c>
      <c r="V275" s="67" t="str">
        <f>IF(ISNUMBER($G275),IF(AND($G275&lt;DATE(ML_ANO,9,1),IF(ISNUMBER($H275),$H275,$G275)&gt;=DATE(ML_ANO,8,1)),1,""),"")</f>
        <v/>
      </c>
      <c r="W275" s="67" t="str">
        <f>IF(ISNUMBER($G275),IF(AND($G275&lt;DATE(ML_ANO,10,1),IF(ISNUMBER($H275),$H275,$G275)&gt;=DATE(ML_ANO,9,1)),1,""),"")</f>
        <v/>
      </c>
      <c r="X275" s="67" t="str">
        <f>IF(ISNUMBER($G275),IF(AND($G275&lt;DATE(ML_ANO,11,1),IF(ISNUMBER($H275),$H275,$G275)&gt;=DATE(ML_ANO,10,1)),1,""),"")</f>
        <v/>
      </c>
      <c r="Y275" s="67" t="str">
        <f>IF(ISNUMBER($G275),IF(AND($G275&lt;DATE(ML_ANO,12,1),IF(ISNUMBER($H275),$H275,$G275)&gt;=DATE(ML_ANO,11,1)),1,""),"")</f>
        <v/>
      </c>
      <c r="Z275" s="67" t="str">
        <f>IF(ISNUMBER($G275),IF(AND($G275&lt;DATE(ML_ANO,13,1),IF(ISNUMBER($H275),$H275,$G275)&gt;=DATE(ML_ANO,12,1)),1,""),"")</f>
        <v/>
      </c>
    </row>
    <row r="276">
      <c r="A276" s="57" t="inlineStr">
        <is>
          <t>A-272</t>
        </is>
      </c>
      <c r="B276" s="48" t="str">
        <f>IF($E276="","",IF(COUNTIF('Plan Cultivos'!$D$5:$D$204,"?*")=1,INDEX('Plan Cultivos'!$A$5:$A$204,MATCH("?*",'Plan Cultivos'!$D$5:$D$204,0)),""))</f>
        <v/>
      </c>
      <c r="C276" s="58" t="str">
        <f>IF($E276="","",ML_N)</f>
        <v/>
      </c>
      <c r="D276" s="48" t="str">
        <f>IF($B276="","",IFERROR(VLOOKUP($B276,'Plan Cultivos'!$A$5:$D$204,4,FALSE)&amp;"",""))</f>
        <v/>
      </c>
      <c r="E276" s="47" t="n"/>
      <c r="F276" s="48" t="n"/>
      <c r="G276" s="59" t="n"/>
      <c r="H276" s="59" t="n"/>
      <c r="I276" s="60" t="str">
        <f>IF(AND(ISNUMBER($G276),ISNUMBER($H276)),$H276-$G276+1,"")</f>
        <v/>
      </c>
      <c r="J276" s="48" t="str">
        <f>IF($E276="","",ML_RESP)</f>
        <v/>
      </c>
      <c r="K276" s="47" t="str">
        <f>IF($E276="","",IFERROR(VLOOKUP($B276,'Plan Cultivos'!$A$5:$T$204,20,FALSE)&amp;"",ML_FICHA&amp;""))</f>
        <v/>
      </c>
      <c r="L276" s="47" t="n"/>
      <c r="M276" s="48" t="n"/>
      <c r="N276" s="63" t="n"/>
      <c r="O276" s="68" t="str">
        <f>IF(ISNUMBER($G276),IF(AND($G276&lt;DATE(ML_ANO,2,1),IF(ISNUMBER($H276),$H276,$G276)&gt;=DATE(ML_ANO,1,1)),1,""),"")</f>
        <v/>
      </c>
      <c r="P276" s="68" t="str">
        <f>IF(ISNUMBER($G276),IF(AND($G276&lt;DATE(ML_ANO,3,1),IF(ISNUMBER($H276),$H276,$G276)&gt;=DATE(ML_ANO,2,1)),1,""),"")</f>
        <v/>
      </c>
      <c r="Q276" s="68" t="str">
        <f>IF(ISNUMBER($G276),IF(AND($G276&lt;DATE(ML_ANO,4,1),IF(ISNUMBER($H276),$H276,$G276)&gt;=DATE(ML_ANO,3,1)),1,""),"")</f>
        <v/>
      </c>
      <c r="R276" s="68" t="str">
        <f>IF(ISNUMBER($G276),IF(AND($G276&lt;DATE(ML_ANO,5,1),IF(ISNUMBER($H276),$H276,$G276)&gt;=DATE(ML_ANO,4,1)),1,""),"")</f>
        <v/>
      </c>
      <c r="S276" s="68" t="str">
        <f>IF(ISNUMBER($G276),IF(AND($G276&lt;DATE(ML_ANO,6,1),IF(ISNUMBER($H276),$H276,$G276)&gt;=DATE(ML_ANO,5,1)),1,""),"")</f>
        <v/>
      </c>
      <c r="T276" s="68" t="str">
        <f>IF(ISNUMBER($G276),IF(AND($G276&lt;DATE(ML_ANO,7,1),IF(ISNUMBER($H276),$H276,$G276)&gt;=DATE(ML_ANO,6,1)),1,""),"")</f>
        <v/>
      </c>
      <c r="U276" s="68" t="str">
        <f>IF(ISNUMBER($G276),IF(AND($G276&lt;DATE(ML_ANO,8,1),IF(ISNUMBER($H276),$H276,$G276)&gt;=DATE(ML_ANO,7,1)),1,""),"")</f>
        <v/>
      </c>
      <c r="V276" s="68" t="str">
        <f>IF(ISNUMBER($G276),IF(AND($G276&lt;DATE(ML_ANO,9,1),IF(ISNUMBER($H276),$H276,$G276)&gt;=DATE(ML_ANO,8,1)),1,""),"")</f>
        <v/>
      </c>
      <c r="W276" s="68" t="str">
        <f>IF(ISNUMBER($G276),IF(AND($G276&lt;DATE(ML_ANO,10,1),IF(ISNUMBER($H276),$H276,$G276)&gt;=DATE(ML_ANO,9,1)),1,""),"")</f>
        <v/>
      </c>
      <c r="X276" s="68" t="str">
        <f>IF(ISNUMBER($G276),IF(AND($G276&lt;DATE(ML_ANO,11,1),IF(ISNUMBER($H276),$H276,$G276)&gt;=DATE(ML_ANO,10,1)),1,""),"")</f>
        <v/>
      </c>
      <c r="Y276" s="68" t="str">
        <f>IF(ISNUMBER($G276),IF(AND($G276&lt;DATE(ML_ANO,12,1),IF(ISNUMBER($H276),$H276,$G276)&gt;=DATE(ML_ANO,11,1)),1,""),"")</f>
        <v/>
      </c>
      <c r="Z276" s="68" t="str">
        <f>IF(ISNUMBER($G276),IF(AND($G276&lt;DATE(ML_ANO,13,1),IF(ISNUMBER($H276),$H276,$G276)&gt;=DATE(ML_ANO,12,1)),1,""),"")</f>
        <v/>
      </c>
    </row>
    <row r="277">
      <c r="A277" s="42" t="inlineStr">
        <is>
          <t>A-273</t>
        </is>
      </c>
      <c r="B277" s="43" t="str">
        <f>IF($E277="","",IF(COUNTIF('Plan Cultivos'!$D$5:$D$204,"?*")=1,INDEX('Plan Cultivos'!$A$5:$A$204,MATCH("?*",'Plan Cultivos'!$D$5:$D$204,0)),""))</f>
        <v/>
      </c>
      <c r="C277" s="41" t="str">
        <f>IF($E277="","",ML_N)</f>
        <v/>
      </c>
      <c r="D277" s="43" t="str">
        <f>IF($B277="","",IFERROR(VLOOKUP($B277,'Plan Cultivos'!$A$5:$D$204,4,FALSE)&amp;"",""))</f>
        <v/>
      </c>
      <c r="E277" s="45" t="n"/>
      <c r="F277" s="43" t="n"/>
      <c r="G277" s="52" t="n"/>
      <c r="H277" s="52" t="n"/>
      <c r="I277" s="53" t="str">
        <f>IF(AND(ISNUMBER($G277),ISNUMBER($H277)),$H277-$G277+1,"")</f>
        <v/>
      </c>
      <c r="J277" s="43" t="str">
        <f>IF($E277="","",ML_RESP)</f>
        <v/>
      </c>
      <c r="K277" s="45" t="str">
        <f>IF($E277="","",IFERROR(VLOOKUP($B277,'Plan Cultivos'!$A$5:$T$204,20,FALSE)&amp;"",ML_FICHA&amp;""))</f>
        <v/>
      </c>
      <c r="L277" s="45" t="n"/>
      <c r="M277" s="43" t="n"/>
      <c r="N277" s="56" t="n"/>
      <c r="O277" s="67" t="str">
        <f>IF(ISNUMBER($G277),IF(AND($G277&lt;DATE(ML_ANO,2,1),IF(ISNUMBER($H277),$H277,$G277)&gt;=DATE(ML_ANO,1,1)),1,""),"")</f>
        <v/>
      </c>
      <c r="P277" s="67" t="str">
        <f>IF(ISNUMBER($G277),IF(AND($G277&lt;DATE(ML_ANO,3,1),IF(ISNUMBER($H277),$H277,$G277)&gt;=DATE(ML_ANO,2,1)),1,""),"")</f>
        <v/>
      </c>
      <c r="Q277" s="67" t="str">
        <f>IF(ISNUMBER($G277),IF(AND($G277&lt;DATE(ML_ANO,4,1),IF(ISNUMBER($H277),$H277,$G277)&gt;=DATE(ML_ANO,3,1)),1,""),"")</f>
        <v/>
      </c>
      <c r="R277" s="67" t="str">
        <f>IF(ISNUMBER($G277),IF(AND($G277&lt;DATE(ML_ANO,5,1),IF(ISNUMBER($H277),$H277,$G277)&gt;=DATE(ML_ANO,4,1)),1,""),"")</f>
        <v/>
      </c>
      <c r="S277" s="67" t="str">
        <f>IF(ISNUMBER($G277),IF(AND($G277&lt;DATE(ML_ANO,6,1),IF(ISNUMBER($H277),$H277,$G277)&gt;=DATE(ML_ANO,5,1)),1,""),"")</f>
        <v/>
      </c>
      <c r="T277" s="67" t="str">
        <f>IF(ISNUMBER($G277),IF(AND($G277&lt;DATE(ML_ANO,7,1),IF(ISNUMBER($H277),$H277,$G277)&gt;=DATE(ML_ANO,6,1)),1,""),"")</f>
        <v/>
      </c>
      <c r="U277" s="67" t="str">
        <f>IF(ISNUMBER($G277),IF(AND($G277&lt;DATE(ML_ANO,8,1),IF(ISNUMBER($H277),$H277,$G277)&gt;=DATE(ML_ANO,7,1)),1,""),"")</f>
        <v/>
      </c>
      <c r="V277" s="67" t="str">
        <f>IF(ISNUMBER($G277),IF(AND($G277&lt;DATE(ML_ANO,9,1),IF(ISNUMBER($H277),$H277,$G277)&gt;=DATE(ML_ANO,8,1)),1,""),"")</f>
        <v/>
      </c>
      <c r="W277" s="67" t="str">
        <f>IF(ISNUMBER($G277),IF(AND($G277&lt;DATE(ML_ANO,10,1),IF(ISNUMBER($H277),$H277,$G277)&gt;=DATE(ML_ANO,9,1)),1,""),"")</f>
        <v/>
      </c>
      <c r="X277" s="67" t="str">
        <f>IF(ISNUMBER($G277),IF(AND($G277&lt;DATE(ML_ANO,11,1),IF(ISNUMBER($H277),$H277,$G277)&gt;=DATE(ML_ANO,10,1)),1,""),"")</f>
        <v/>
      </c>
      <c r="Y277" s="67" t="str">
        <f>IF(ISNUMBER($G277),IF(AND($G277&lt;DATE(ML_ANO,12,1),IF(ISNUMBER($H277),$H277,$G277)&gt;=DATE(ML_ANO,11,1)),1,""),"")</f>
        <v/>
      </c>
      <c r="Z277" s="67" t="str">
        <f>IF(ISNUMBER($G277),IF(AND($G277&lt;DATE(ML_ANO,13,1),IF(ISNUMBER($H277),$H277,$G277)&gt;=DATE(ML_ANO,12,1)),1,""),"")</f>
        <v/>
      </c>
    </row>
    <row r="278">
      <c r="A278" s="57" t="inlineStr">
        <is>
          <t>A-274</t>
        </is>
      </c>
      <c r="B278" s="48" t="str">
        <f>IF($E278="","",IF(COUNTIF('Plan Cultivos'!$D$5:$D$204,"?*")=1,INDEX('Plan Cultivos'!$A$5:$A$204,MATCH("?*",'Plan Cultivos'!$D$5:$D$204,0)),""))</f>
        <v/>
      </c>
      <c r="C278" s="58" t="str">
        <f>IF($E278="","",ML_N)</f>
        <v/>
      </c>
      <c r="D278" s="48" t="str">
        <f>IF($B278="","",IFERROR(VLOOKUP($B278,'Plan Cultivos'!$A$5:$D$204,4,FALSE)&amp;"",""))</f>
        <v/>
      </c>
      <c r="E278" s="47" t="n"/>
      <c r="F278" s="48" t="n"/>
      <c r="G278" s="59" t="n"/>
      <c r="H278" s="59" t="n"/>
      <c r="I278" s="60" t="str">
        <f>IF(AND(ISNUMBER($G278),ISNUMBER($H278)),$H278-$G278+1,"")</f>
        <v/>
      </c>
      <c r="J278" s="48" t="str">
        <f>IF($E278="","",ML_RESP)</f>
        <v/>
      </c>
      <c r="K278" s="47" t="str">
        <f>IF($E278="","",IFERROR(VLOOKUP($B278,'Plan Cultivos'!$A$5:$T$204,20,FALSE)&amp;"",ML_FICHA&amp;""))</f>
        <v/>
      </c>
      <c r="L278" s="47" t="n"/>
      <c r="M278" s="48" t="n"/>
      <c r="N278" s="63" t="n"/>
      <c r="O278" s="68" t="str">
        <f>IF(ISNUMBER($G278),IF(AND($G278&lt;DATE(ML_ANO,2,1),IF(ISNUMBER($H278),$H278,$G278)&gt;=DATE(ML_ANO,1,1)),1,""),"")</f>
        <v/>
      </c>
      <c r="P278" s="68" t="str">
        <f>IF(ISNUMBER($G278),IF(AND($G278&lt;DATE(ML_ANO,3,1),IF(ISNUMBER($H278),$H278,$G278)&gt;=DATE(ML_ANO,2,1)),1,""),"")</f>
        <v/>
      </c>
      <c r="Q278" s="68" t="str">
        <f>IF(ISNUMBER($G278),IF(AND($G278&lt;DATE(ML_ANO,4,1),IF(ISNUMBER($H278),$H278,$G278)&gt;=DATE(ML_ANO,3,1)),1,""),"")</f>
        <v/>
      </c>
      <c r="R278" s="68" t="str">
        <f>IF(ISNUMBER($G278),IF(AND($G278&lt;DATE(ML_ANO,5,1),IF(ISNUMBER($H278),$H278,$G278)&gt;=DATE(ML_ANO,4,1)),1,""),"")</f>
        <v/>
      </c>
      <c r="S278" s="68" t="str">
        <f>IF(ISNUMBER($G278),IF(AND($G278&lt;DATE(ML_ANO,6,1),IF(ISNUMBER($H278),$H278,$G278)&gt;=DATE(ML_ANO,5,1)),1,""),"")</f>
        <v/>
      </c>
      <c r="T278" s="68" t="str">
        <f>IF(ISNUMBER($G278),IF(AND($G278&lt;DATE(ML_ANO,7,1),IF(ISNUMBER($H278),$H278,$G278)&gt;=DATE(ML_ANO,6,1)),1,""),"")</f>
        <v/>
      </c>
      <c r="U278" s="68" t="str">
        <f>IF(ISNUMBER($G278),IF(AND($G278&lt;DATE(ML_ANO,8,1),IF(ISNUMBER($H278),$H278,$G278)&gt;=DATE(ML_ANO,7,1)),1,""),"")</f>
        <v/>
      </c>
      <c r="V278" s="68" t="str">
        <f>IF(ISNUMBER($G278),IF(AND($G278&lt;DATE(ML_ANO,9,1),IF(ISNUMBER($H278),$H278,$G278)&gt;=DATE(ML_ANO,8,1)),1,""),"")</f>
        <v/>
      </c>
      <c r="W278" s="68" t="str">
        <f>IF(ISNUMBER($G278),IF(AND($G278&lt;DATE(ML_ANO,10,1),IF(ISNUMBER($H278),$H278,$G278)&gt;=DATE(ML_ANO,9,1)),1,""),"")</f>
        <v/>
      </c>
      <c r="X278" s="68" t="str">
        <f>IF(ISNUMBER($G278),IF(AND($G278&lt;DATE(ML_ANO,11,1),IF(ISNUMBER($H278),$H278,$G278)&gt;=DATE(ML_ANO,10,1)),1,""),"")</f>
        <v/>
      </c>
      <c r="Y278" s="68" t="str">
        <f>IF(ISNUMBER($G278),IF(AND($G278&lt;DATE(ML_ANO,12,1),IF(ISNUMBER($H278),$H278,$G278)&gt;=DATE(ML_ANO,11,1)),1,""),"")</f>
        <v/>
      </c>
      <c r="Z278" s="68" t="str">
        <f>IF(ISNUMBER($G278),IF(AND($G278&lt;DATE(ML_ANO,13,1),IF(ISNUMBER($H278),$H278,$G278)&gt;=DATE(ML_ANO,12,1)),1,""),"")</f>
        <v/>
      </c>
    </row>
    <row r="279">
      <c r="A279" s="42" t="inlineStr">
        <is>
          <t>A-275</t>
        </is>
      </c>
      <c r="B279" s="43" t="str">
        <f>IF($E279="","",IF(COUNTIF('Plan Cultivos'!$D$5:$D$204,"?*")=1,INDEX('Plan Cultivos'!$A$5:$A$204,MATCH("?*",'Plan Cultivos'!$D$5:$D$204,0)),""))</f>
        <v/>
      </c>
      <c r="C279" s="41" t="str">
        <f>IF($E279="","",ML_N)</f>
        <v/>
      </c>
      <c r="D279" s="43" t="str">
        <f>IF($B279="","",IFERROR(VLOOKUP($B279,'Plan Cultivos'!$A$5:$D$204,4,FALSE)&amp;"",""))</f>
        <v/>
      </c>
      <c r="E279" s="45" t="n"/>
      <c r="F279" s="43" t="n"/>
      <c r="G279" s="52" t="n"/>
      <c r="H279" s="52" t="n"/>
      <c r="I279" s="53" t="str">
        <f>IF(AND(ISNUMBER($G279),ISNUMBER($H279)),$H279-$G279+1,"")</f>
        <v/>
      </c>
      <c r="J279" s="43" t="str">
        <f>IF($E279="","",ML_RESP)</f>
        <v/>
      </c>
      <c r="K279" s="45" t="str">
        <f>IF($E279="","",IFERROR(VLOOKUP($B279,'Plan Cultivos'!$A$5:$T$204,20,FALSE)&amp;"",ML_FICHA&amp;""))</f>
        <v/>
      </c>
      <c r="L279" s="45" t="n"/>
      <c r="M279" s="43" t="n"/>
      <c r="N279" s="56" t="n"/>
      <c r="O279" s="67" t="str">
        <f>IF(ISNUMBER($G279),IF(AND($G279&lt;DATE(ML_ANO,2,1),IF(ISNUMBER($H279),$H279,$G279)&gt;=DATE(ML_ANO,1,1)),1,""),"")</f>
        <v/>
      </c>
      <c r="P279" s="67" t="str">
        <f>IF(ISNUMBER($G279),IF(AND($G279&lt;DATE(ML_ANO,3,1),IF(ISNUMBER($H279),$H279,$G279)&gt;=DATE(ML_ANO,2,1)),1,""),"")</f>
        <v/>
      </c>
      <c r="Q279" s="67" t="str">
        <f>IF(ISNUMBER($G279),IF(AND($G279&lt;DATE(ML_ANO,4,1),IF(ISNUMBER($H279),$H279,$G279)&gt;=DATE(ML_ANO,3,1)),1,""),"")</f>
        <v/>
      </c>
      <c r="R279" s="67" t="str">
        <f>IF(ISNUMBER($G279),IF(AND($G279&lt;DATE(ML_ANO,5,1),IF(ISNUMBER($H279),$H279,$G279)&gt;=DATE(ML_ANO,4,1)),1,""),"")</f>
        <v/>
      </c>
      <c r="S279" s="67" t="str">
        <f>IF(ISNUMBER($G279),IF(AND($G279&lt;DATE(ML_ANO,6,1),IF(ISNUMBER($H279),$H279,$G279)&gt;=DATE(ML_ANO,5,1)),1,""),"")</f>
        <v/>
      </c>
      <c r="T279" s="67" t="str">
        <f>IF(ISNUMBER($G279),IF(AND($G279&lt;DATE(ML_ANO,7,1),IF(ISNUMBER($H279),$H279,$G279)&gt;=DATE(ML_ANO,6,1)),1,""),"")</f>
        <v/>
      </c>
      <c r="U279" s="67" t="str">
        <f>IF(ISNUMBER($G279),IF(AND($G279&lt;DATE(ML_ANO,8,1),IF(ISNUMBER($H279),$H279,$G279)&gt;=DATE(ML_ANO,7,1)),1,""),"")</f>
        <v/>
      </c>
      <c r="V279" s="67" t="str">
        <f>IF(ISNUMBER($G279),IF(AND($G279&lt;DATE(ML_ANO,9,1),IF(ISNUMBER($H279),$H279,$G279)&gt;=DATE(ML_ANO,8,1)),1,""),"")</f>
        <v/>
      </c>
      <c r="W279" s="67" t="str">
        <f>IF(ISNUMBER($G279),IF(AND($G279&lt;DATE(ML_ANO,10,1),IF(ISNUMBER($H279),$H279,$G279)&gt;=DATE(ML_ANO,9,1)),1,""),"")</f>
        <v/>
      </c>
      <c r="X279" s="67" t="str">
        <f>IF(ISNUMBER($G279),IF(AND($G279&lt;DATE(ML_ANO,11,1),IF(ISNUMBER($H279),$H279,$G279)&gt;=DATE(ML_ANO,10,1)),1,""),"")</f>
        <v/>
      </c>
      <c r="Y279" s="67" t="str">
        <f>IF(ISNUMBER($G279),IF(AND($G279&lt;DATE(ML_ANO,12,1),IF(ISNUMBER($H279),$H279,$G279)&gt;=DATE(ML_ANO,11,1)),1,""),"")</f>
        <v/>
      </c>
      <c r="Z279" s="67" t="str">
        <f>IF(ISNUMBER($G279),IF(AND($G279&lt;DATE(ML_ANO,13,1),IF(ISNUMBER($H279),$H279,$G279)&gt;=DATE(ML_ANO,12,1)),1,""),"")</f>
        <v/>
      </c>
    </row>
    <row r="280">
      <c r="A280" s="57" t="inlineStr">
        <is>
          <t>A-276</t>
        </is>
      </c>
      <c r="B280" s="48" t="str">
        <f>IF($E280="","",IF(COUNTIF('Plan Cultivos'!$D$5:$D$204,"?*")=1,INDEX('Plan Cultivos'!$A$5:$A$204,MATCH("?*",'Plan Cultivos'!$D$5:$D$204,0)),""))</f>
        <v/>
      </c>
      <c r="C280" s="58" t="str">
        <f>IF($E280="","",ML_N)</f>
        <v/>
      </c>
      <c r="D280" s="48" t="str">
        <f>IF($B280="","",IFERROR(VLOOKUP($B280,'Plan Cultivos'!$A$5:$D$204,4,FALSE)&amp;"",""))</f>
        <v/>
      </c>
      <c r="E280" s="47" t="n"/>
      <c r="F280" s="48" t="n"/>
      <c r="G280" s="59" t="n"/>
      <c r="H280" s="59" t="n"/>
      <c r="I280" s="60" t="str">
        <f>IF(AND(ISNUMBER($G280),ISNUMBER($H280)),$H280-$G280+1,"")</f>
        <v/>
      </c>
      <c r="J280" s="48" t="str">
        <f>IF($E280="","",ML_RESP)</f>
        <v/>
      </c>
      <c r="K280" s="47" t="str">
        <f>IF($E280="","",IFERROR(VLOOKUP($B280,'Plan Cultivos'!$A$5:$T$204,20,FALSE)&amp;"",ML_FICHA&amp;""))</f>
        <v/>
      </c>
      <c r="L280" s="47" t="n"/>
      <c r="M280" s="48" t="n"/>
      <c r="N280" s="63" t="n"/>
      <c r="O280" s="68" t="str">
        <f>IF(ISNUMBER($G280),IF(AND($G280&lt;DATE(ML_ANO,2,1),IF(ISNUMBER($H280),$H280,$G280)&gt;=DATE(ML_ANO,1,1)),1,""),"")</f>
        <v/>
      </c>
      <c r="P280" s="68" t="str">
        <f>IF(ISNUMBER($G280),IF(AND($G280&lt;DATE(ML_ANO,3,1),IF(ISNUMBER($H280),$H280,$G280)&gt;=DATE(ML_ANO,2,1)),1,""),"")</f>
        <v/>
      </c>
      <c r="Q280" s="68" t="str">
        <f>IF(ISNUMBER($G280),IF(AND($G280&lt;DATE(ML_ANO,4,1),IF(ISNUMBER($H280),$H280,$G280)&gt;=DATE(ML_ANO,3,1)),1,""),"")</f>
        <v/>
      </c>
      <c r="R280" s="68" t="str">
        <f>IF(ISNUMBER($G280),IF(AND($G280&lt;DATE(ML_ANO,5,1),IF(ISNUMBER($H280),$H280,$G280)&gt;=DATE(ML_ANO,4,1)),1,""),"")</f>
        <v/>
      </c>
      <c r="S280" s="68" t="str">
        <f>IF(ISNUMBER($G280),IF(AND($G280&lt;DATE(ML_ANO,6,1),IF(ISNUMBER($H280),$H280,$G280)&gt;=DATE(ML_ANO,5,1)),1,""),"")</f>
        <v/>
      </c>
      <c r="T280" s="68" t="str">
        <f>IF(ISNUMBER($G280),IF(AND($G280&lt;DATE(ML_ANO,7,1),IF(ISNUMBER($H280),$H280,$G280)&gt;=DATE(ML_ANO,6,1)),1,""),"")</f>
        <v/>
      </c>
      <c r="U280" s="68" t="str">
        <f>IF(ISNUMBER($G280),IF(AND($G280&lt;DATE(ML_ANO,8,1),IF(ISNUMBER($H280),$H280,$G280)&gt;=DATE(ML_ANO,7,1)),1,""),"")</f>
        <v/>
      </c>
      <c r="V280" s="68" t="str">
        <f>IF(ISNUMBER($G280),IF(AND($G280&lt;DATE(ML_ANO,9,1),IF(ISNUMBER($H280),$H280,$G280)&gt;=DATE(ML_ANO,8,1)),1,""),"")</f>
        <v/>
      </c>
      <c r="W280" s="68" t="str">
        <f>IF(ISNUMBER($G280),IF(AND($G280&lt;DATE(ML_ANO,10,1),IF(ISNUMBER($H280),$H280,$G280)&gt;=DATE(ML_ANO,9,1)),1,""),"")</f>
        <v/>
      </c>
      <c r="X280" s="68" t="str">
        <f>IF(ISNUMBER($G280),IF(AND($G280&lt;DATE(ML_ANO,11,1),IF(ISNUMBER($H280),$H280,$G280)&gt;=DATE(ML_ANO,10,1)),1,""),"")</f>
        <v/>
      </c>
      <c r="Y280" s="68" t="str">
        <f>IF(ISNUMBER($G280),IF(AND($G280&lt;DATE(ML_ANO,12,1),IF(ISNUMBER($H280),$H280,$G280)&gt;=DATE(ML_ANO,11,1)),1,""),"")</f>
        <v/>
      </c>
      <c r="Z280" s="68" t="str">
        <f>IF(ISNUMBER($G280),IF(AND($G280&lt;DATE(ML_ANO,13,1),IF(ISNUMBER($H280),$H280,$G280)&gt;=DATE(ML_ANO,12,1)),1,""),"")</f>
        <v/>
      </c>
    </row>
    <row r="281">
      <c r="A281" s="42" t="inlineStr">
        <is>
          <t>A-277</t>
        </is>
      </c>
      <c r="B281" s="43" t="str">
        <f>IF($E281="","",IF(COUNTIF('Plan Cultivos'!$D$5:$D$204,"?*")=1,INDEX('Plan Cultivos'!$A$5:$A$204,MATCH("?*",'Plan Cultivos'!$D$5:$D$204,0)),""))</f>
        <v/>
      </c>
      <c r="C281" s="41" t="str">
        <f>IF($E281="","",ML_N)</f>
        <v/>
      </c>
      <c r="D281" s="43" t="str">
        <f>IF($B281="","",IFERROR(VLOOKUP($B281,'Plan Cultivos'!$A$5:$D$204,4,FALSE)&amp;"",""))</f>
        <v/>
      </c>
      <c r="E281" s="45" t="n"/>
      <c r="F281" s="43" t="n"/>
      <c r="G281" s="52" t="n"/>
      <c r="H281" s="52" t="n"/>
      <c r="I281" s="53" t="str">
        <f>IF(AND(ISNUMBER($G281),ISNUMBER($H281)),$H281-$G281+1,"")</f>
        <v/>
      </c>
      <c r="J281" s="43" t="str">
        <f>IF($E281="","",ML_RESP)</f>
        <v/>
      </c>
      <c r="K281" s="45" t="str">
        <f>IF($E281="","",IFERROR(VLOOKUP($B281,'Plan Cultivos'!$A$5:$T$204,20,FALSE)&amp;"",ML_FICHA&amp;""))</f>
        <v/>
      </c>
      <c r="L281" s="45" t="n"/>
      <c r="M281" s="43" t="n"/>
      <c r="N281" s="56" t="n"/>
      <c r="O281" s="67" t="str">
        <f>IF(ISNUMBER($G281),IF(AND($G281&lt;DATE(ML_ANO,2,1),IF(ISNUMBER($H281),$H281,$G281)&gt;=DATE(ML_ANO,1,1)),1,""),"")</f>
        <v/>
      </c>
      <c r="P281" s="67" t="str">
        <f>IF(ISNUMBER($G281),IF(AND($G281&lt;DATE(ML_ANO,3,1),IF(ISNUMBER($H281),$H281,$G281)&gt;=DATE(ML_ANO,2,1)),1,""),"")</f>
        <v/>
      </c>
      <c r="Q281" s="67" t="str">
        <f>IF(ISNUMBER($G281),IF(AND($G281&lt;DATE(ML_ANO,4,1),IF(ISNUMBER($H281),$H281,$G281)&gt;=DATE(ML_ANO,3,1)),1,""),"")</f>
        <v/>
      </c>
      <c r="R281" s="67" t="str">
        <f>IF(ISNUMBER($G281),IF(AND($G281&lt;DATE(ML_ANO,5,1),IF(ISNUMBER($H281),$H281,$G281)&gt;=DATE(ML_ANO,4,1)),1,""),"")</f>
        <v/>
      </c>
      <c r="S281" s="67" t="str">
        <f>IF(ISNUMBER($G281),IF(AND($G281&lt;DATE(ML_ANO,6,1),IF(ISNUMBER($H281),$H281,$G281)&gt;=DATE(ML_ANO,5,1)),1,""),"")</f>
        <v/>
      </c>
      <c r="T281" s="67" t="str">
        <f>IF(ISNUMBER($G281),IF(AND($G281&lt;DATE(ML_ANO,7,1),IF(ISNUMBER($H281),$H281,$G281)&gt;=DATE(ML_ANO,6,1)),1,""),"")</f>
        <v/>
      </c>
      <c r="U281" s="67" t="str">
        <f>IF(ISNUMBER($G281),IF(AND($G281&lt;DATE(ML_ANO,8,1),IF(ISNUMBER($H281),$H281,$G281)&gt;=DATE(ML_ANO,7,1)),1,""),"")</f>
        <v/>
      </c>
      <c r="V281" s="67" t="str">
        <f>IF(ISNUMBER($G281),IF(AND($G281&lt;DATE(ML_ANO,9,1),IF(ISNUMBER($H281),$H281,$G281)&gt;=DATE(ML_ANO,8,1)),1,""),"")</f>
        <v/>
      </c>
      <c r="W281" s="67" t="str">
        <f>IF(ISNUMBER($G281),IF(AND($G281&lt;DATE(ML_ANO,10,1),IF(ISNUMBER($H281),$H281,$G281)&gt;=DATE(ML_ANO,9,1)),1,""),"")</f>
        <v/>
      </c>
      <c r="X281" s="67" t="str">
        <f>IF(ISNUMBER($G281),IF(AND($G281&lt;DATE(ML_ANO,11,1),IF(ISNUMBER($H281),$H281,$G281)&gt;=DATE(ML_ANO,10,1)),1,""),"")</f>
        <v/>
      </c>
      <c r="Y281" s="67" t="str">
        <f>IF(ISNUMBER($G281),IF(AND($G281&lt;DATE(ML_ANO,12,1),IF(ISNUMBER($H281),$H281,$G281)&gt;=DATE(ML_ANO,11,1)),1,""),"")</f>
        <v/>
      </c>
      <c r="Z281" s="67" t="str">
        <f>IF(ISNUMBER($G281),IF(AND($G281&lt;DATE(ML_ANO,13,1),IF(ISNUMBER($H281),$H281,$G281)&gt;=DATE(ML_ANO,12,1)),1,""),"")</f>
        <v/>
      </c>
    </row>
    <row r="282">
      <c r="A282" s="57" t="inlineStr">
        <is>
          <t>A-278</t>
        </is>
      </c>
      <c r="B282" s="48" t="str">
        <f>IF($E282="","",IF(COUNTIF('Plan Cultivos'!$D$5:$D$204,"?*")=1,INDEX('Plan Cultivos'!$A$5:$A$204,MATCH("?*",'Plan Cultivos'!$D$5:$D$204,0)),""))</f>
        <v/>
      </c>
      <c r="C282" s="58" t="str">
        <f>IF($E282="","",ML_N)</f>
        <v/>
      </c>
      <c r="D282" s="48" t="str">
        <f>IF($B282="","",IFERROR(VLOOKUP($B282,'Plan Cultivos'!$A$5:$D$204,4,FALSE)&amp;"",""))</f>
        <v/>
      </c>
      <c r="E282" s="47" t="n"/>
      <c r="F282" s="48" t="n"/>
      <c r="G282" s="59" t="n"/>
      <c r="H282" s="59" t="n"/>
      <c r="I282" s="60" t="str">
        <f>IF(AND(ISNUMBER($G282),ISNUMBER($H282)),$H282-$G282+1,"")</f>
        <v/>
      </c>
      <c r="J282" s="48" t="str">
        <f>IF($E282="","",ML_RESP)</f>
        <v/>
      </c>
      <c r="K282" s="47" t="str">
        <f>IF($E282="","",IFERROR(VLOOKUP($B282,'Plan Cultivos'!$A$5:$T$204,20,FALSE)&amp;"",ML_FICHA&amp;""))</f>
        <v/>
      </c>
      <c r="L282" s="47" t="n"/>
      <c r="M282" s="48" t="n"/>
      <c r="N282" s="63" t="n"/>
      <c r="O282" s="68" t="str">
        <f>IF(ISNUMBER($G282),IF(AND($G282&lt;DATE(ML_ANO,2,1),IF(ISNUMBER($H282),$H282,$G282)&gt;=DATE(ML_ANO,1,1)),1,""),"")</f>
        <v/>
      </c>
      <c r="P282" s="68" t="str">
        <f>IF(ISNUMBER($G282),IF(AND($G282&lt;DATE(ML_ANO,3,1),IF(ISNUMBER($H282),$H282,$G282)&gt;=DATE(ML_ANO,2,1)),1,""),"")</f>
        <v/>
      </c>
      <c r="Q282" s="68" t="str">
        <f>IF(ISNUMBER($G282),IF(AND($G282&lt;DATE(ML_ANO,4,1),IF(ISNUMBER($H282),$H282,$G282)&gt;=DATE(ML_ANO,3,1)),1,""),"")</f>
        <v/>
      </c>
      <c r="R282" s="68" t="str">
        <f>IF(ISNUMBER($G282),IF(AND($G282&lt;DATE(ML_ANO,5,1),IF(ISNUMBER($H282),$H282,$G282)&gt;=DATE(ML_ANO,4,1)),1,""),"")</f>
        <v/>
      </c>
      <c r="S282" s="68" t="str">
        <f>IF(ISNUMBER($G282),IF(AND($G282&lt;DATE(ML_ANO,6,1),IF(ISNUMBER($H282),$H282,$G282)&gt;=DATE(ML_ANO,5,1)),1,""),"")</f>
        <v/>
      </c>
      <c r="T282" s="68" t="str">
        <f>IF(ISNUMBER($G282),IF(AND($G282&lt;DATE(ML_ANO,7,1),IF(ISNUMBER($H282),$H282,$G282)&gt;=DATE(ML_ANO,6,1)),1,""),"")</f>
        <v/>
      </c>
      <c r="U282" s="68" t="str">
        <f>IF(ISNUMBER($G282),IF(AND($G282&lt;DATE(ML_ANO,8,1),IF(ISNUMBER($H282),$H282,$G282)&gt;=DATE(ML_ANO,7,1)),1,""),"")</f>
        <v/>
      </c>
      <c r="V282" s="68" t="str">
        <f>IF(ISNUMBER($G282),IF(AND($G282&lt;DATE(ML_ANO,9,1),IF(ISNUMBER($H282),$H282,$G282)&gt;=DATE(ML_ANO,8,1)),1,""),"")</f>
        <v/>
      </c>
      <c r="W282" s="68" t="str">
        <f>IF(ISNUMBER($G282),IF(AND($G282&lt;DATE(ML_ANO,10,1),IF(ISNUMBER($H282),$H282,$G282)&gt;=DATE(ML_ANO,9,1)),1,""),"")</f>
        <v/>
      </c>
      <c r="X282" s="68" t="str">
        <f>IF(ISNUMBER($G282),IF(AND($G282&lt;DATE(ML_ANO,11,1),IF(ISNUMBER($H282),$H282,$G282)&gt;=DATE(ML_ANO,10,1)),1,""),"")</f>
        <v/>
      </c>
      <c r="Y282" s="68" t="str">
        <f>IF(ISNUMBER($G282),IF(AND($G282&lt;DATE(ML_ANO,12,1),IF(ISNUMBER($H282),$H282,$G282)&gt;=DATE(ML_ANO,11,1)),1,""),"")</f>
        <v/>
      </c>
      <c r="Z282" s="68" t="str">
        <f>IF(ISNUMBER($G282),IF(AND($G282&lt;DATE(ML_ANO,13,1),IF(ISNUMBER($H282),$H282,$G282)&gt;=DATE(ML_ANO,12,1)),1,""),"")</f>
        <v/>
      </c>
    </row>
    <row r="283">
      <c r="A283" s="42" t="inlineStr">
        <is>
          <t>A-279</t>
        </is>
      </c>
      <c r="B283" s="43" t="str">
        <f>IF($E283="","",IF(COUNTIF('Plan Cultivos'!$D$5:$D$204,"?*")=1,INDEX('Plan Cultivos'!$A$5:$A$204,MATCH("?*",'Plan Cultivos'!$D$5:$D$204,0)),""))</f>
        <v/>
      </c>
      <c r="C283" s="41" t="str">
        <f>IF($E283="","",ML_N)</f>
        <v/>
      </c>
      <c r="D283" s="43" t="str">
        <f>IF($B283="","",IFERROR(VLOOKUP($B283,'Plan Cultivos'!$A$5:$D$204,4,FALSE)&amp;"",""))</f>
        <v/>
      </c>
      <c r="E283" s="45" t="n"/>
      <c r="F283" s="43" t="n"/>
      <c r="G283" s="52" t="n"/>
      <c r="H283" s="52" t="n"/>
      <c r="I283" s="53" t="str">
        <f>IF(AND(ISNUMBER($G283),ISNUMBER($H283)),$H283-$G283+1,"")</f>
        <v/>
      </c>
      <c r="J283" s="43" t="str">
        <f>IF($E283="","",ML_RESP)</f>
        <v/>
      </c>
      <c r="K283" s="45" t="str">
        <f>IF($E283="","",IFERROR(VLOOKUP($B283,'Plan Cultivos'!$A$5:$T$204,20,FALSE)&amp;"",ML_FICHA&amp;""))</f>
        <v/>
      </c>
      <c r="L283" s="45" t="n"/>
      <c r="M283" s="43" t="n"/>
      <c r="N283" s="56" t="n"/>
      <c r="O283" s="67" t="str">
        <f>IF(ISNUMBER($G283),IF(AND($G283&lt;DATE(ML_ANO,2,1),IF(ISNUMBER($H283),$H283,$G283)&gt;=DATE(ML_ANO,1,1)),1,""),"")</f>
        <v/>
      </c>
      <c r="P283" s="67" t="str">
        <f>IF(ISNUMBER($G283),IF(AND($G283&lt;DATE(ML_ANO,3,1),IF(ISNUMBER($H283),$H283,$G283)&gt;=DATE(ML_ANO,2,1)),1,""),"")</f>
        <v/>
      </c>
      <c r="Q283" s="67" t="str">
        <f>IF(ISNUMBER($G283),IF(AND($G283&lt;DATE(ML_ANO,4,1),IF(ISNUMBER($H283),$H283,$G283)&gt;=DATE(ML_ANO,3,1)),1,""),"")</f>
        <v/>
      </c>
      <c r="R283" s="67" t="str">
        <f>IF(ISNUMBER($G283),IF(AND($G283&lt;DATE(ML_ANO,5,1),IF(ISNUMBER($H283),$H283,$G283)&gt;=DATE(ML_ANO,4,1)),1,""),"")</f>
        <v/>
      </c>
      <c r="S283" s="67" t="str">
        <f>IF(ISNUMBER($G283),IF(AND($G283&lt;DATE(ML_ANO,6,1),IF(ISNUMBER($H283),$H283,$G283)&gt;=DATE(ML_ANO,5,1)),1,""),"")</f>
        <v/>
      </c>
      <c r="T283" s="67" t="str">
        <f>IF(ISNUMBER($G283),IF(AND($G283&lt;DATE(ML_ANO,7,1),IF(ISNUMBER($H283),$H283,$G283)&gt;=DATE(ML_ANO,6,1)),1,""),"")</f>
        <v/>
      </c>
      <c r="U283" s="67" t="str">
        <f>IF(ISNUMBER($G283),IF(AND($G283&lt;DATE(ML_ANO,8,1),IF(ISNUMBER($H283),$H283,$G283)&gt;=DATE(ML_ANO,7,1)),1,""),"")</f>
        <v/>
      </c>
      <c r="V283" s="67" t="str">
        <f>IF(ISNUMBER($G283),IF(AND($G283&lt;DATE(ML_ANO,9,1),IF(ISNUMBER($H283),$H283,$G283)&gt;=DATE(ML_ANO,8,1)),1,""),"")</f>
        <v/>
      </c>
      <c r="W283" s="67" t="str">
        <f>IF(ISNUMBER($G283),IF(AND($G283&lt;DATE(ML_ANO,10,1),IF(ISNUMBER($H283),$H283,$G283)&gt;=DATE(ML_ANO,9,1)),1,""),"")</f>
        <v/>
      </c>
      <c r="X283" s="67" t="str">
        <f>IF(ISNUMBER($G283),IF(AND($G283&lt;DATE(ML_ANO,11,1),IF(ISNUMBER($H283),$H283,$G283)&gt;=DATE(ML_ANO,10,1)),1,""),"")</f>
        <v/>
      </c>
      <c r="Y283" s="67" t="str">
        <f>IF(ISNUMBER($G283),IF(AND($G283&lt;DATE(ML_ANO,12,1),IF(ISNUMBER($H283),$H283,$G283)&gt;=DATE(ML_ANO,11,1)),1,""),"")</f>
        <v/>
      </c>
      <c r="Z283" s="67" t="str">
        <f>IF(ISNUMBER($G283),IF(AND($G283&lt;DATE(ML_ANO,13,1),IF(ISNUMBER($H283),$H283,$G283)&gt;=DATE(ML_ANO,12,1)),1,""),"")</f>
        <v/>
      </c>
    </row>
    <row r="284">
      <c r="A284" s="57" t="inlineStr">
        <is>
          <t>A-280</t>
        </is>
      </c>
      <c r="B284" s="48" t="str">
        <f>IF($E284="","",IF(COUNTIF('Plan Cultivos'!$D$5:$D$204,"?*")=1,INDEX('Plan Cultivos'!$A$5:$A$204,MATCH("?*",'Plan Cultivos'!$D$5:$D$204,0)),""))</f>
        <v/>
      </c>
      <c r="C284" s="58" t="str">
        <f>IF($E284="","",ML_N)</f>
        <v/>
      </c>
      <c r="D284" s="48" t="str">
        <f>IF($B284="","",IFERROR(VLOOKUP($B284,'Plan Cultivos'!$A$5:$D$204,4,FALSE)&amp;"",""))</f>
        <v/>
      </c>
      <c r="E284" s="47" t="n"/>
      <c r="F284" s="48" t="n"/>
      <c r="G284" s="59" t="n"/>
      <c r="H284" s="59" t="n"/>
      <c r="I284" s="60" t="str">
        <f>IF(AND(ISNUMBER($G284),ISNUMBER($H284)),$H284-$G284+1,"")</f>
        <v/>
      </c>
      <c r="J284" s="48" t="str">
        <f>IF($E284="","",ML_RESP)</f>
        <v/>
      </c>
      <c r="K284" s="47" t="str">
        <f>IF($E284="","",IFERROR(VLOOKUP($B284,'Plan Cultivos'!$A$5:$T$204,20,FALSE)&amp;"",ML_FICHA&amp;""))</f>
        <v/>
      </c>
      <c r="L284" s="47" t="n"/>
      <c r="M284" s="48" t="n"/>
      <c r="N284" s="63" t="n"/>
      <c r="O284" s="68" t="str">
        <f>IF(ISNUMBER($G284),IF(AND($G284&lt;DATE(ML_ANO,2,1),IF(ISNUMBER($H284),$H284,$G284)&gt;=DATE(ML_ANO,1,1)),1,""),"")</f>
        <v/>
      </c>
      <c r="P284" s="68" t="str">
        <f>IF(ISNUMBER($G284),IF(AND($G284&lt;DATE(ML_ANO,3,1),IF(ISNUMBER($H284),$H284,$G284)&gt;=DATE(ML_ANO,2,1)),1,""),"")</f>
        <v/>
      </c>
      <c r="Q284" s="68" t="str">
        <f>IF(ISNUMBER($G284),IF(AND($G284&lt;DATE(ML_ANO,4,1),IF(ISNUMBER($H284),$H284,$G284)&gt;=DATE(ML_ANO,3,1)),1,""),"")</f>
        <v/>
      </c>
      <c r="R284" s="68" t="str">
        <f>IF(ISNUMBER($G284),IF(AND($G284&lt;DATE(ML_ANO,5,1),IF(ISNUMBER($H284),$H284,$G284)&gt;=DATE(ML_ANO,4,1)),1,""),"")</f>
        <v/>
      </c>
      <c r="S284" s="68" t="str">
        <f>IF(ISNUMBER($G284),IF(AND($G284&lt;DATE(ML_ANO,6,1),IF(ISNUMBER($H284),$H284,$G284)&gt;=DATE(ML_ANO,5,1)),1,""),"")</f>
        <v/>
      </c>
      <c r="T284" s="68" t="str">
        <f>IF(ISNUMBER($G284),IF(AND($G284&lt;DATE(ML_ANO,7,1),IF(ISNUMBER($H284),$H284,$G284)&gt;=DATE(ML_ANO,6,1)),1,""),"")</f>
        <v/>
      </c>
      <c r="U284" s="68" t="str">
        <f>IF(ISNUMBER($G284),IF(AND($G284&lt;DATE(ML_ANO,8,1),IF(ISNUMBER($H284),$H284,$G284)&gt;=DATE(ML_ANO,7,1)),1,""),"")</f>
        <v/>
      </c>
      <c r="V284" s="68" t="str">
        <f>IF(ISNUMBER($G284),IF(AND($G284&lt;DATE(ML_ANO,9,1),IF(ISNUMBER($H284),$H284,$G284)&gt;=DATE(ML_ANO,8,1)),1,""),"")</f>
        <v/>
      </c>
      <c r="W284" s="68" t="str">
        <f>IF(ISNUMBER($G284),IF(AND($G284&lt;DATE(ML_ANO,10,1),IF(ISNUMBER($H284),$H284,$G284)&gt;=DATE(ML_ANO,9,1)),1,""),"")</f>
        <v/>
      </c>
      <c r="X284" s="68" t="str">
        <f>IF(ISNUMBER($G284),IF(AND($G284&lt;DATE(ML_ANO,11,1),IF(ISNUMBER($H284),$H284,$G284)&gt;=DATE(ML_ANO,10,1)),1,""),"")</f>
        <v/>
      </c>
      <c r="Y284" s="68" t="str">
        <f>IF(ISNUMBER($G284),IF(AND($G284&lt;DATE(ML_ANO,12,1),IF(ISNUMBER($H284),$H284,$G284)&gt;=DATE(ML_ANO,11,1)),1,""),"")</f>
        <v/>
      </c>
      <c r="Z284" s="68" t="str">
        <f>IF(ISNUMBER($G284),IF(AND($G284&lt;DATE(ML_ANO,13,1),IF(ISNUMBER($H284),$H284,$G284)&gt;=DATE(ML_ANO,12,1)),1,""),"")</f>
        <v/>
      </c>
    </row>
    <row r="285">
      <c r="A285" s="42" t="inlineStr">
        <is>
          <t>A-281</t>
        </is>
      </c>
      <c r="B285" s="43" t="str">
        <f>IF($E285="","",IF(COUNTIF('Plan Cultivos'!$D$5:$D$204,"?*")=1,INDEX('Plan Cultivos'!$A$5:$A$204,MATCH("?*",'Plan Cultivos'!$D$5:$D$204,0)),""))</f>
        <v/>
      </c>
      <c r="C285" s="41" t="str">
        <f>IF($E285="","",ML_N)</f>
        <v/>
      </c>
      <c r="D285" s="43" t="str">
        <f>IF($B285="","",IFERROR(VLOOKUP($B285,'Plan Cultivos'!$A$5:$D$204,4,FALSE)&amp;"",""))</f>
        <v/>
      </c>
      <c r="E285" s="45" t="n"/>
      <c r="F285" s="43" t="n"/>
      <c r="G285" s="52" t="n"/>
      <c r="H285" s="52" t="n"/>
      <c r="I285" s="53" t="str">
        <f>IF(AND(ISNUMBER($G285),ISNUMBER($H285)),$H285-$G285+1,"")</f>
        <v/>
      </c>
      <c r="J285" s="43" t="str">
        <f>IF($E285="","",ML_RESP)</f>
        <v/>
      </c>
      <c r="K285" s="45" t="str">
        <f>IF($E285="","",IFERROR(VLOOKUP($B285,'Plan Cultivos'!$A$5:$T$204,20,FALSE)&amp;"",ML_FICHA&amp;""))</f>
        <v/>
      </c>
      <c r="L285" s="45" t="n"/>
      <c r="M285" s="43" t="n"/>
      <c r="N285" s="56" t="n"/>
      <c r="O285" s="67" t="str">
        <f>IF(ISNUMBER($G285),IF(AND($G285&lt;DATE(ML_ANO,2,1),IF(ISNUMBER($H285),$H285,$G285)&gt;=DATE(ML_ANO,1,1)),1,""),"")</f>
        <v/>
      </c>
      <c r="P285" s="67" t="str">
        <f>IF(ISNUMBER($G285),IF(AND($G285&lt;DATE(ML_ANO,3,1),IF(ISNUMBER($H285),$H285,$G285)&gt;=DATE(ML_ANO,2,1)),1,""),"")</f>
        <v/>
      </c>
      <c r="Q285" s="67" t="str">
        <f>IF(ISNUMBER($G285),IF(AND($G285&lt;DATE(ML_ANO,4,1),IF(ISNUMBER($H285),$H285,$G285)&gt;=DATE(ML_ANO,3,1)),1,""),"")</f>
        <v/>
      </c>
      <c r="R285" s="67" t="str">
        <f>IF(ISNUMBER($G285),IF(AND($G285&lt;DATE(ML_ANO,5,1),IF(ISNUMBER($H285),$H285,$G285)&gt;=DATE(ML_ANO,4,1)),1,""),"")</f>
        <v/>
      </c>
      <c r="S285" s="67" t="str">
        <f>IF(ISNUMBER($G285),IF(AND($G285&lt;DATE(ML_ANO,6,1),IF(ISNUMBER($H285),$H285,$G285)&gt;=DATE(ML_ANO,5,1)),1,""),"")</f>
        <v/>
      </c>
      <c r="T285" s="67" t="str">
        <f>IF(ISNUMBER($G285),IF(AND($G285&lt;DATE(ML_ANO,7,1),IF(ISNUMBER($H285),$H285,$G285)&gt;=DATE(ML_ANO,6,1)),1,""),"")</f>
        <v/>
      </c>
      <c r="U285" s="67" t="str">
        <f>IF(ISNUMBER($G285),IF(AND($G285&lt;DATE(ML_ANO,8,1),IF(ISNUMBER($H285),$H285,$G285)&gt;=DATE(ML_ANO,7,1)),1,""),"")</f>
        <v/>
      </c>
      <c r="V285" s="67" t="str">
        <f>IF(ISNUMBER($G285),IF(AND($G285&lt;DATE(ML_ANO,9,1),IF(ISNUMBER($H285),$H285,$G285)&gt;=DATE(ML_ANO,8,1)),1,""),"")</f>
        <v/>
      </c>
      <c r="W285" s="67" t="str">
        <f>IF(ISNUMBER($G285),IF(AND($G285&lt;DATE(ML_ANO,10,1),IF(ISNUMBER($H285),$H285,$G285)&gt;=DATE(ML_ANO,9,1)),1,""),"")</f>
        <v/>
      </c>
      <c r="X285" s="67" t="str">
        <f>IF(ISNUMBER($G285),IF(AND($G285&lt;DATE(ML_ANO,11,1),IF(ISNUMBER($H285),$H285,$G285)&gt;=DATE(ML_ANO,10,1)),1,""),"")</f>
        <v/>
      </c>
      <c r="Y285" s="67" t="str">
        <f>IF(ISNUMBER($G285),IF(AND($G285&lt;DATE(ML_ANO,12,1),IF(ISNUMBER($H285),$H285,$G285)&gt;=DATE(ML_ANO,11,1)),1,""),"")</f>
        <v/>
      </c>
      <c r="Z285" s="67" t="str">
        <f>IF(ISNUMBER($G285),IF(AND($G285&lt;DATE(ML_ANO,13,1),IF(ISNUMBER($H285),$H285,$G285)&gt;=DATE(ML_ANO,12,1)),1,""),"")</f>
        <v/>
      </c>
    </row>
    <row r="286">
      <c r="A286" s="57" t="inlineStr">
        <is>
          <t>A-282</t>
        </is>
      </c>
      <c r="B286" s="48" t="str">
        <f>IF($E286="","",IF(COUNTIF('Plan Cultivos'!$D$5:$D$204,"?*")=1,INDEX('Plan Cultivos'!$A$5:$A$204,MATCH("?*",'Plan Cultivos'!$D$5:$D$204,0)),""))</f>
        <v/>
      </c>
      <c r="C286" s="58" t="str">
        <f>IF($E286="","",ML_N)</f>
        <v/>
      </c>
      <c r="D286" s="48" t="str">
        <f>IF($B286="","",IFERROR(VLOOKUP($B286,'Plan Cultivos'!$A$5:$D$204,4,FALSE)&amp;"",""))</f>
        <v/>
      </c>
      <c r="E286" s="47" t="n"/>
      <c r="F286" s="48" t="n"/>
      <c r="G286" s="59" t="n"/>
      <c r="H286" s="59" t="n"/>
      <c r="I286" s="60" t="str">
        <f>IF(AND(ISNUMBER($G286),ISNUMBER($H286)),$H286-$G286+1,"")</f>
        <v/>
      </c>
      <c r="J286" s="48" t="str">
        <f>IF($E286="","",ML_RESP)</f>
        <v/>
      </c>
      <c r="K286" s="47" t="str">
        <f>IF($E286="","",IFERROR(VLOOKUP($B286,'Plan Cultivos'!$A$5:$T$204,20,FALSE)&amp;"",ML_FICHA&amp;""))</f>
        <v/>
      </c>
      <c r="L286" s="47" t="n"/>
      <c r="M286" s="48" t="n"/>
      <c r="N286" s="63" t="n"/>
      <c r="O286" s="68" t="str">
        <f>IF(ISNUMBER($G286),IF(AND($G286&lt;DATE(ML_ANO,2,1),IF(ISNUMBER($H286),$H286,$G286)&gt;=DATE(ML_ANO,1,1)),1,""),"")</f>
        <v/>
      </c>
      <c r="P286" s="68" t="str">
        <f>IF(ISNUMBER($G286),IF(AND($G286&lt;DATE(ML_ANO,3,1),IF(ISNUMBER($H286),$H286,$G286)&gt;=DATE(ML_ANO,2,1)),1,""),"")</f>
        <v/>
      </c>
      <c r="Q286" s="68" t="str">
        <f>IF(ISNUMBER($G286),IF(AND($G286&lt;DATE(ML_ANO,4,1),IF(ISNUMBER($H286),$H286,$G286)&gt;=DATE(ML_ANO,3,1)),1,""),"")</f>
        <v/>
      </c>
      <c r="R286" s="68" t="str">
        <f>IF(ISNUMBER($G286),IF(AND($G286&lt;DATE(ML_ANO,5,1),IF(ISNUMBER($H286),$H286,$G286)&gt;=DATE(ML_ANO,4,1)),1,""),"")</f>
        <v/>
      </c>
      <c r="S286" s="68" t="str">
        <f>IF(ISNUMBER($G286),IF(AND($G286&lt;DATE(ML_ANO,6,1),IF(ISNUMBER($H286),$H286,$G286)&gt;=DATE(ML_ANO,5,1)),1,""),"")</f>
        <v/>
      </c>
      <c r="T286" s="68" t="str">
        <f>IF(ISNUMBER($G286),IF(AND($G286&lt;DATE(ML_ANO,7,1),IF(ISNUMBER($H286),$H286,$G286)&gt;=DATE(ML_ANO,6,1)),1,""),"")</f>
        <v/>
      </c>
      <c r="U286" s="68" t="str">
        <f>IF(ISNUMBER($G286),IF(AND($G286&lt;DATE(ML_ANO,8,1),IF(ISNUMBER($H286),$H286,$G286)&gt;=DATE(ML_ANO,7,1)),1,""),"")</f>
        <v/>
      </c>
      <c r="V286" s="68" t="str">
        <f>IF(ISNUMBER($G286),IF(AND($G286&lt;DATE(ML_ANO,9,1),IF(ISNUMBER($H286),$H286,$G286)&gt;=DATE(ML_ANO,8,1)),1,""),"")</f>
        <v/>
      </c>
      <c r="W286" s="68" t="str">
        <f>IF(ISNUMBER($G286),IF(AND($G286&lt;DATE(ML_ANO,10,1),IF(ISNUMBER($H286),$H286,$G286)&gt;=DATE(ML_ANO,9,1)),1,""),"")</f>
        <v/>
      </c>
      <c r="X286" s="68" t="str">
        <f>IF(ISNUMBER($G286),IF(AND($G286&lt;DATE(ML_ANO,11,1),IF(ISNUMBER($H286),$H286,$G286)&gt;=DATE(ML_ANO,10,1)),1,""),"")</f>
        <v/>
      </c>
      <c r="Y286" s="68" t="str">
        <f>IF(ISNUMBER($G286),IF(AND($G286&lt;DATE(ML_ANO,12,1),IF(ISNUMBER($H286),$H286,$G286)&gt;=DATE(ML_ANO,11,1)),1,""),"")</f>
        <v/>
      </c>
      <c r="Z286" s="68" t="str">
        <f>IF(ISNUMBER($G286),IF(AND($G286&lt;DATE(ML_ANO,13,1),IF(ISNUMBER($H286),$H286,$G286)&gt;=DATE(ML_ANO,12,1)),1,""),"")</f>
        <v/>
      </c>
    </row>
    <row r="287">
      <c r="A287" s="42" t="inlineStr">
        <is>
          <t>A-283</t>
        </is>
      </c>
      <c r="B287" s="43" t="str">
        <f>IF($E287="","",IF(COUNTIF('Plan Cultivos'!$D$5:$D$204,"?*")=1,INDEX('Plan Cultivos'!$A$5:$A$204,MATCH("?*",'Plan Cultivos'!$D$5:$D$204,0)),""))</f>
        <v/>
      </c>
      <c r="C287" s="41" t="str">
        <f>IF($E287="","",ML_N)</f>
        <v/>
      </c>
      <c r="D287" s="43" t="str">
        <f>IF($B287="","",IFERROR(VLOOKUP($B287,'Plan Cultivos'!$A$5:$D$204,4,FALSE)&amp;"",""))</f>
        <v/>
      </c>
      <c r="E287" s="45" t="n"/>
      <c r="F287" s="43" t="n"/>
      <c r="G287" s="52" t="n"/>
      <c r="H287" s="52" t="n"/>
      <c r="I287" s="53" t="str">
        <f>IF(AND(ISNUMBER($G287),ISNUMBER($H287)),$H287-$G287+1,"")</f>
        <v/>
      </c>
      <c r="J287" s="43" t="str">
        <f>IF($E287="","",ML_RESP)</f>
        <v/>
      </c>
      <c r="K287" s="45" t="str">
        <f>IF($E287="","",IFERROR(VLOOKUP($B287,'Plan Cultivos'!$A$5:$T$204,20,FALSE)&amp;"",ML_FICHA&amp;""))</f>
        <v/>
      </c>
      <c r="L287" s="45" t="n"/>
      <c r="M287" s="43" t="n"/>
      <c r="N287" s="56" t="n"/>
      <c r="O287" s="67" t="str">
        <f>IF(ISNUMBER($G287),IF(AND($G287&lt;DATE(ML_ANO,2,1),IF(ISNUMBER($H287),$H287,$G287)&gt;=DATE(ML_ANO,1,1)),1,""),"")</f>
        <v/>
      </c>
      <c r="P287" s="67" t="str">
        <f>IF(ISNUMBER($G287),IF(AND($G287&lt;DATE(ML_ANO,3,1),IF(ISNUMBER($H287),$H287,$G287)&gt;=DATE(ML_ANO,2,1)),1,""),"")</f>
        <v/>
      </c>
      <c r="Q287" s="67" t="str">
        <f>IF(ISNUMBER($G287),IF(AND($G287&lt;DATE(ML_ANO,4,1),IF(ISNUMBER($H287),$H287,$G287)&gt;=DATE(ML_ANO,3,1)),1,""),"")</f>
        <v/>
      </c>
      <c r="R287" s="67" t="str">
        <f>IF(ISNUMBER($G287),IF(AND($G287&lt;DATE(ML_ANO,5,1),IF(ISNUMBER($H287),$H287,$G287)&gt;=DATE(ML_ANO,4,1)),1,""),"")</f>
        <v/>
      </c>
      <c r="S287" s="67" t="str">
        <f>IF(ISNUMBER($G287),IF(AND($G287&lt;DATE(ML_ANO,6,1),IF(ISNUMBER($H287),$H287,$G287)&gt;=DATE(ML_ANO,5,1)),1,""),"")</f>
        <v/>
      </c>
      <c r="T287" s="67" t="str">
        <f>IF(ISNUMBER($G287),IF(AND($G287&lt;DATE(ML_ANO,7,1),IF(ISNUMBER($H287),$H287,$G287)&gt;=DATE(ML_ANO,6,1)),1,""),"")</f>
        <v/>
      </c>
      <c r="U287" s="67" t="str">
        <f>IF(ISNUMBER($G287),IF(AND($G287&lt;DATE(ML_ANO,8,1),IF(ISNUMBER($H287),$H287,$G287)&gt;=DATE(ML_ANO,7,1)),1,""),"")</f>
        <v/>
      </c>
      <c r="V287" s="67" t="str">
        <f>IF(ISNUMBER($G287),IF(AND($G287&lt;DATE(ML_ANO,9,1),IF(ISNUMBER($H287),$H287,$G287)&gt;=DATE(ML_ANO,8,1)),1,""),"")</f>
        <v/>
      </c>
      <c r="W287" s="67" t="str">
        <f>IF(ISNUMBER($G287),IF(AND($G287&lt;DATE(ML_ANO,10,1),IF(ISNUMBER($H287),$H287,$G287)&gt;=DATE(ML_ANO,9,1)),1,""),"")</f>
        <v/>
      </c>
      <c r="X287" s="67" t="str">
        <f>IF(ISNUMBER($G287),IF(AND($G287&lt;DATE(ML_ANO,11,1),IF(ISNUMBER($H287),$H287,$G287)&gt;=DATE(ML_ANO,10,1)),1,""),"")</f>
        <v/>
      </c>
      <c r="Y287" s="67" t="str">
        <f>IF(ISNUMBER($G287),IF(AND($G287&lt;DATE(ML_ANO,12,1),IF(ISNUMBER($H287),$H287,$G287)&gt;=DATE(ML_ANO,11,1)),1,""),"")</f>
        <v/>
      </c>
      <c r="Z287" s="67" t="str">
        <f>IF(ISNUMBER($G287),IF(AND($G287&lt;DATE(ML_ANO,13,1),IF(ISNUMBER($H287),$H287,$G287)&gt;=DATE(ML_ANO,12,1)),1,""),"")</f>
        <v/>
      </c>
    </row>
    <row r="288">
      <c r="A288" s="57" t="inlineStr">
        <is>
          <t>A-284</t>
        </is>
      </c>
      <c r="B288" s="48" t="str">
        <f>IF($E288="","",IF(COUNTIF('Plan Cultivos'!$D$5:$D$204,"?*")=1,INDEX('Plan Cultivos'!$A$5:$A$204,MATCH("?*",'Plan Cultivos'!$D$5:$D$204,0)),""))</f>
        <v/>
      </c>
      <c r="C288" s="58" t="str">
        <f>IF($E288="","",ML_N)</f>
        <v/>
      </c>
      <c r="D288" s="48" t="str">
        <f>IF($B288="","",IFERROR(VLOOKUP($B288,'Plan Cultivos'!$A$5:$D$204,4,FALSE)&amp;"",""))</f>
        <v/>
      </c>
      <c r="E288" s="47" t="n"/>
      <c r="F288" s="48" t="n"/>
      <c r="G288" s="59" t="n"/>
      <c r="H288" s="59" t="n"/>
      <c r="I288" s="60" t="str">
        <f>IF(AND(ISNUMBER($G288),ISNUMBER($H288)),$H288-$G288+1,"")</f>
        <v/>
      </c>
      <c r="J288" s="48" t="str">
        <f>IF($E288="","",ML_RESP)</f>
        <v/>
      </c>
      <c r="K288" s="47" t="str">
        <f>IF($E288="","",IFERROR(VLOOKUP($B288,'Plan Cultivos'!$A$5:$T$204,20,FALSE)&amp;"",ML_FICHA&amp;""))</f>
        <v/>
      </c>
      <c r="L288" s="47" t="n"/>
      <c r="M288" s="48" t="n"/>
      <c r="N288" s="63" t="n"/>
      <c r="O288" s="68" t="str">
        <f>IF(ISNUMBER($G288),IF(AND($G288&lt;DATE(ML_ANO,2,1),IF(ISNUMBER($H288),$H288,$G288)&gt;=DATE(ML_ANO,1,1)),1,""),"")</f>
        <v/>
      </c>
      <c r="P288" s="68" t="str">
        <f>IF(ISNUMBER($G288),IF(AND($G288&lt;DATE(ML_ANO,3,1),IF(ISNUMBER($H288),$H288,$G288)&gt;=DATE(ML_ANO,2,1)),1,""),"")</f>
        <v/>
      </c>
      <c r="Q288" s="68" t="str">
        <f>IF(ISNUMBER($G288),IF(AND($G288&lt;DATE(ML_ANO,4,1),IF(ISNUMBER($H288),$H288,$G288)&gt;=DATE(ML_ANO,3,1)),1,""),"")</f>
        <v/>
      </c>
      <c r="R288" s="68" t="str">
        <f>IF(ISNUMBER($G288),IF(AND($G288&lt;DATE(ML_ANO,5,1),IF(ISNUMBER($H288),$H288,$G288)&gt;=DATE(ML_ANO,4,1)),1,""),"")</f>
        <v/>
      </c>
      <c r="S288" s="68" t="str">
        <f>IF(ISNUMBER($G288),IF(AND($G288&lt;DATE(ML_ANO,6,1),IF(ISNUMBER($H288),$H288,$G288)&gt;=DATE(ML_ANO,5,1)),1,""),"")</f>
        <v/>
      </c>
      <c r="T288" s="68" t="str">
        <f>IF(ISNUMBER($G288),IF(AND($G288&lt;DATE(ML_ANO,7,1),IF(ISNUMBER($H288),$H288,$G288)&gt;=DATE(ML_ANO,6,1)),1,""),"")</f>
        <v/>
      </c>
      <c r="U288" s="68" t="str">
        <f>IF(ISNUMBER($G288),IF(AND($G288&lt;DATE(ML_ANO,8,1),IF(ISNUMBER($H288),$H288,$G288)&gt;=DATE(ML_ANO,7,1)),1,""),"")</f>
        <v/>
      </c>
      <c r="V288" s="68" t="str">
        <f>IF(ISNUMBER($G288),IF(AND($G288&lt;DATE(ML_ANO,9,1),IF(ISNUMBER($H288),$H288,$G288)&gt;=DATE(ML_ANO,8,1)),1,""),"")</f>
        <v/>
      </c>
      <c r="W288" s="68" t="str">
        <f>IF(ISNUMBER($G288),IF(AND($G288&lt;DATE(ML_ANO,10,1),IF(ISNUMBER($H288),$H288,$G288)&gt;=DATE(ML_ANO,9,1)),1,""),"")</f>
        <v/>
      </c>
      <c r="X288" s="68" t="str">
        <f>IF(ISNUMBER($G288),IF(AND($G288&lt;DATE(ML_ANO,11,1),IF(ISNUMBER($H288),$H288,$G288)&gt;=DATE(ML_ANO,10,1)),1,""),"")</f>
        <v/>
      </c>
      <c r="Y288" s="68" t="str">
        <f>IF(ISNUMBER($G288),IF(AND($G288&lt;DATE(ML_ANO,12,1),IF(ISNUMBER($H288),$H288,$G288)&gt;=DATE(ML_ANO,11,1)),1,""),"")</f>
        <v/>
      </c>
      <c r="Z288" s="68" t="str">
        <f>IF(ISNUMBER($G288),IF(AND($G288&lt;DATE(ML_ANO,13,1),IF(ISNUMBER($H288),$H288,$G288)&gt;=DATE(ML_ANO,12,1)),1,""),"")</f>
        <v/>
      </c>
    </row>
    <row r="289">
      <c r="A289" s="42" t="inlineStr">
        <is>
          <t>A-285</t>
        </is>
      </c>
      <c r="B289" s="43" t="str">
        <f>IF($E289="","",IF(COUNTIF('Plan Cultivos'!$D$5:$D$204,"?*")=1,INDEX('Plan Cultivos'!$A$5:$A$204,MATCH("?*",'Plan Cultivos'!$D$5:$D$204,0)),""))</f>
        <v/>
      </c>
      <c r="C289" s="41" t="str">
        <f>IF($E289="","",ML_N)</f>
        <v/>
      </c>
      <c r="D289" s="43" t="str">
        <f>IF($B289="","",IFERROR(VLOOKUP($B289,'Plan Cultivos'!$A$5:$D$204,4,FALSE)&amp;"",""))</f>
        <v/>
      </c>
      <c r="E289" s="45" t="n"/>
      <c r="F289" s="43" t="n"/>
      <c r="G289" s="52" t="n"/>
      <c r="H289" s="52" t="n"/>
      <c r="I289" s="53" t="str">
        <f>IF(AND(ISNUMBER($G289),ISNUMBER($H289)),$H289-$G289+1,"")</f>
        <v/>
      </c>
      <c r="J289" s="43" t="str">
        <f>IF($E289="","",ML_RESP)</f>
        <v/>
      </c>
      <c r="K289" s="45" t="str">
        <f>IF($E289="","",IFERROR(VLOOKUP($B289,'Plan Cultivos'!$A$5:$T$204,20,FALSE)&amp;"",ML_FICHA&amp;""))</f>
        <v/>
      </c>
      <c r="L289" s="45" t="n"/>
      <c r="M289" s="43" t="n"/>
      <c r="N289" s="56" t="n"/>
      <c r="O289" s="67" t="str">
        <f>IF(ISNUMBER($G289),IF(AND($G289&lt;DATE(ML_ANO,2,1),IF(ISNUMBER($H289),$H289,$G289)&gt;=DATE(ML_ANO,1,1)),1,""),"")</f>
        <v/>
      </c>
      <c r="P289" s="67" t="str">
        <f>IF(ISNUMBER($G289),IF(AND($G289&lt;DATE(ML_ANO,3,1),IF(ISNUMBER($H289),$H289,$G289)&gt;=DATE(ML_ANO,2,1)),1,""),"")</f>
        <v/>
      </c>
      <c r="Q289" s="67" t="str">
        <f>IF(ISNUMBER($G289),IF(AND($G289&lt;DATE(ML_ANO,4,1),IF(ISNUMBER($H289),$H289,$G289)&gt;=DATE(ML_ANO,3,1)),1,""),"")</f>
        <v/>
      </c>
      <c r="R289" s="67" t="str">
        <f>IF(ISNUMBER($G289),IF(AND($G289&lt;DATE(ML_ANO,5,1),IF(ISNUMBER($H289),$H289,$G289)&gt;=DATE(ML_ANO,4,1)),1,""),"")</f>
        <v/>
      </c>
      <c r="S289" s="67" t="str">
        <f>IF(ISNUMBER($G289),IF(AND($G289&lt;DATE(ML_ANO,6,1),IF(ISNUMBER($H289),$H289,$G289)&gt;=DATE(ML_ANO,5,1)),1,""),"")</f>
        <v/>
      </c>
      <c r="T289" s="67" t="str">
        <f>IF(ISNUMBER($G289),IF(AND($G289&lt;DATE(ML_ANO,7,1),IF(ISNUMBER($H289),$H289,$G289)&gt;=DATE(ML_ANO,6,1)),1,""),"")</f>
        <v/>
      </c>
      <c r="U289" s="67" t="str">
        <f>IF(ISNUMBER($G289),IF(AND($G289&lt;DATE(ML_ANO,8,1),IF(ISNUMBER($H289),$H289,$G289)&gt;=DATE(ML_ANO,7,1)),1,""),"")</f>
        <v/>
      </c>
      <c r="V289" s="67" t="str">
        <f>IF(ISNUMBER($G289),IF(AND($G289&lt;DATE(ML_ANO,9,1),IF(ISNUMBER($H289),$H289,$G289)&gt;=DATE(ML_ANO,8,1)),1,""),"")</f>
        <v/>
      </c>
      <c r="W289" s="67" t="str">
        <f>IF(ISNUMBER($G289),IF(AND($G289&lt;DATE(ML_ANO,10,1),IF(ISNUMBER($H289),$H289,$G289)&gt;=DATE(ML_ANO,9,1)),1,""),"")</f>
        <v/>
      </c>
      <c r="X289" s="67" t="str">
        <f>IF(ISNUMBER($G289),IF(AND($G289&lt;DATE(ML_ANO,11,1),IF(ISNUMBER($H289),$H289,$G289)&gt;=DATE(ML_ANO,10,1)),1,""),"")</f>
        <v/>
      </c>
      <c r="Y289" s="67" t="str">
        <f>IF(ISNUMBER($G289),IF(AND($G289&lt;DATE(ML_ANO,12,1),IF(ISNUMBER($H289),$H289,$G289)&gt;=DATE(ML_ANO,11,1)),1,""),"")</f>
        <v/>
      </c>
      <c r="Z289" s="67" t="str">
        <f>IF(ISNUMBER($G289),IF(AND($G289&lt;DATE(ML_ANO,13,1),IF(ISNUMBER($H289),$H289,$G289)&gt;=DATE(ML_ANO,12,1)),1,""),"")</f>
        <v/>
      </c>
    </row>
    <row r="290">
      <c r="A290" s="57" t="inlineStr">
        <is>
          <t>A-286</t>
        </is>
      </c>
      <c r="B290" s="48" t="str">
        <f>IF($E290="","",IF(COUNTIF('Plan Cultivos'!$D$5:$D$204,"?*")=1,INDEX('Plan Cultivos'!$A$5:$A$204,MATCH("?*",'Plan Cultivos'!$D$5:$D$204,0)),""))</f>
        <v/>
      </c>
      <c r="C290" s="58" t="str">
        <f>IF($E290="","",ML_N)</f>
        <v/>
      </c>
      <c r="D290" s="48" t="str">
        <f>IF($B290="","",IFERROR(VLOOKUP($B290,'Plan Cultivos'!$A$5:$D$204,4,FALSE)&amp;"",""))</f>
        <v/>
      </c>
      <c r="E290" s="47" t="n"/>
      <c r="F290" s="48" t="n"/>
      <c r="G290" s="59" t="n"/>
      <c r="H290" s="59" t="n"/>
      <c r="I290" s="60" t="str">
        <f>IF(AND(ISNUMBER($G290),ISNUMBER($H290)),$H290-$G290+1,"")</f>
        <v/>
      </c>
      <c r="J290" s="48" t="str">
        <f>IF($E290="","",ML_RESP)</f>
        <v/>
      </c>
      <c r="K290" s="47" t="str">
        <f>IF($E290="","",IFERROR(VLOOKUP($B290,'Plan Cultivos'!$A$5:$T$204,20,FALSE)&amp;"",ML_FICHA&amp;""))</f>
        <v/>
      </c>
      <c r="L290" s="47" t="n"/>
      <c r="M290" s="48" t="n"/>
      <c r="N290" s="63" t="n"/>
      <c r="O290" s="68" t="str">
        <f>IF(ISNUMBER($G290),IF(AND($G290&lt;DATE(ML_ANO,2,1),IF(ISNUMBER($H290),$H290,$G290)&gt;=DATE(ML_ANO,1,1)),1,""),"")</f>
        <v/>
      </c>
      <c r="P290" s="68" t="str">
        <f>IF(ISNUMBER($G290),IF(AND($G290&lt;DATE(ML_ANO,3,1),IF(ISNUMBER($H290),$H290,$G290)&gt;=DATE(ML_ANO,2,1)),1,""),"")</f>
        <v/>
      </c>
      <c r="Q290" s="68" t="str">
        <f>IF(ISNUMBER($G290),IF(AND($G290&lt;DATE(ML_ANO,4,1),IF(ISNUMBER($H290),$H290,$G290)&gt;=DATE(ML_ANO,3,1)),1,""),"")</f>
        <v/>
      </c>
      <c r="R290" s="68" t="str">
        <f>IF(ISNUMBER($G290),IF(AND($G290&lt;DATE(ML_ANO,5,1),IF(ISNUMBER($H290),$H290,$G290)&gt;=DATE(ML_ANO,4,1)),1,""),"")</f>
        <v/>
      </c>
      <c r="S290" s="68" t="str">
        <f>IF(ISNUMBER($G290),IF(AND($G290&lt;DATE(ML_ANO,6,1),IF(ISNUMBER($H290),$H290,$G290)&gt;=DATE(ML_ANO,5,1)),1,""),"")</f>
        <v/>
      </c>
      <c r="T290" s="68" t="str">
        <f>IF(ISNUMBER($G290),IF(AND($G290&lt;DATE(ML_ANO,7,1),IF(ISNUMBER($H290),$H290,$G290)&gt;=DATE(ML_ANO,6,1)),1,""),"")</f>
        <v/>
      </c>
      <c r="U290" s="68" t="str">
        <f>IF(ISNUMBER($G290),IF(AND($G290&lt;DATE(ML_ANO,8,1),IF(ISNUMBER($H290),$H290,$G290)&gt;=DATE(ML_ANO,7,1)),1,""),"")</f>
        <v/>
      </c>
      <c r="V290" s="68" t="str">
        <f>IF(ISNUMBER($G290),IF(AND($G290&lt;DATE(ML_ANO,9,1),IF(ISNUMBER($H290),$H290,$G290)&gt;=DATE(ML_ANO,8,1)),1,""),"")</f>
        <v/>
      </c>
      <c r="W290" s="68" t="str">
        <f>IF(ISNUMBER($G290),IF(AND($G290&lt;DATE(ML_ANO,10,1),IF(ISNUMBER($H290),$H290,$G290)&gt;=DATE(ML_ANO,9,1)),1,""),"")</f>
        <v/>
      </c>
      <c r="X290" s="68" t="str">
        <f>IF(ISNUMBER($G290),IF(AND($G290&lt;DATE(ML_ANO,11,1),IF(ISNUMBER($H290),$H290,$G290)&gt;=DATE(ML_ANO,10,1)),1,""),"")</f>
        <v/>
      </c>
      <c r="Y290" s="68" t="str">
        <f>IF(ISNUMBER($G290),IF(AND($G290&lt;DATE(ML_ANO,12,1),IF(ISNUMBER($H290),$H290,$G290)&gt;=DATE(ML_ANO,11,1)),1,""),"")</f>
        <v/>
      </c>
      <c r="Z290" s="68" t="str">
        <f>IF(ISNUMBER($G290),IF(AND($G290&lt;DATE(ML_ANO,13,1),IF(ISNUMBER($H290),$H290,$G290)&gt;=DATE(ML_ANO,12,1)),1,""),"")</f>
        <v/>
      </c>
    </row>
    <row r="291">
      <c r="A291" s="42" t="inlineStr">
        <is>
          <t>A-287</t>
        </is>
      </c>
      <c r="B291" s="43" t="str">
        <f>IF($E291="","",IF(COUNTIF('Plan Cultivos'!$D$5:$D$204,"?*")=1,INDEX('Plan Cultivos'!$A$5:$A$204,MATCH("?*",'Plan Cultivos'!$D$5:$D$204,0)),""))</f>
        <v/>
      </c>
      <c r="C291" s="41" t="str">
        <f>IF($E291="","",ML_N)</f>
        <v/>
      </c>
      <c r="D291" s="43" t="str">
        <f>IF($B291="","",IFERROR(VLOOKUP($B291,'Plan Cultivos'!$A$5:$D$204,4,FALSE)&amp;"",""))</f>
        <v/>
      </c>
      <c r="E291" s="45" t="n"/>
      <c r="F291" s="43" t="n"/>
      <c r="G291" s="52" t="n"/>
      <c r="H291" s="52" t="n"/>
      <c r="I291" s="53" t="str">
        <f>IF(AND(ISNUMBER($G291),ISNUMBER($H291)),$H291-$G291+1,"")</f>
        <v/>
      </c>
      <c r="J291" s="43" t="str">
        <f>IF($E291="","",ML_RESP)</f>
        <v/>
      </c>
      <c r="K291" s="45" t="str">
        <f>IF($E291="","",IFERROR(VLOOKUP($B291,'Plan Cultivos'!$A$5:$T$204,20,FALSE)&amp;"",ML_FICHA&amp;""))</f>
        <v/>
      </c>
      <c r="L291" s="45" t="n"/>
      <c r="M291" s="43" t="n"/>
      <c r="N291" s="56" t="n"/>
      <c r="O291" s="67" t="str">
        <f>IF(ISNUMBER($G291),IF(AND($G291&lt;DATE(ML_ANO,2,1),IF(ISNUMBER($H291),$H291,$G291)&gt;=DATE(ML_ANO,1,1)),1,""),"")</f>
        <v/>
      </c>
      <c r="P291" s="67" t="str">
        <f>IF(ISNUMBER($G291),IF(AND($G291&lt;DATE(ML_ANO,3,1),IF(ISNUMBER($H291),$H291,$G291)&gt;=DATE(ML_ANO,2,1)),1,""),"")</f>
        <v/>
      </c>
      <c r="Q291" s="67" t="str">
        <f>IF(ISNUMBER($G291),IF(AND($G291&lt;DATE(ML_ANO,4,1),IF(ISNUMBER($H291),$H291,$G291)&gt;=DATE(ML_ANO,3,1)),1,""),"")</f>
        <v/>
      </c>
      <c r="R291" s="67" t="str">
        <f>IF(ISNUMBER($G291),IF(AND($G291&lt;DATE(ML_ANO,5,1),IF(ISNUMBER($H291),$H291,$G291)&gt;=DATE(ML_ANO,4,1)),1,""),"")</f>
        <v/>
      </c>
      <c r="S291" s="67" t="str">
        <f>IF(ISNUMBER($G291),IF(AND($G291&lt;DATE(ML_ANO,6,1),IF(ISNUMBER($H291),$H291,$G291)&gt;=DATE(ML_ANO,5,1)),1,""),"")</f>
        <v/>
      </c>
      <c r="T291" s="67" t="str">
        <f>IF(ISNUMBER($G291),IF(AND($G291&lt;DATE(ML_ANO,7,1),IF(ISNUMBER($H291),$H291,$G291)&gt;=DATE(ML_ANO,6,1)),1,""),"")</f>
        <v/>
      </c>
      <c r="U291" s="67" t="str">
        <f>IF(ISNUMBER($G291),IF(AND($G291&lt;DATE(ML_ANO,8,1),IF(ISNUMBER($H291),$H291,$G291)&gt;=DATE(ML_ANO,7,1)),1,""),"")</f>
        <v/>
      </c>
      <c r="V291" s="67" t="str">
        <f>IF(ISNUMBER($G291),IF(AND($G291&lt;DATE(ML_ANO,9,1),IF(ISNUMBER($H291),$H291,$G291)&gt;=DATE(ML_ANO,8,1)),1,""),"")</f>
        <v/>
      </c>
      <c r="W291" s="67" t="str">
        <f>IF(ISNUMBER($G291),IF(AND($G291&lt;DATE(ML_ANO,10,1),IF(ISNUMBER($H291),$H291,$G291)&gt;=DATE(ML_ANO,9,1)),1,""),"")</f>
        <v/>
      </c>
      <c r="X291" s="67" t="str">
        <f>IF(ISNUMBER($G291),IF(AND($G291&lt;DATE(ML_ANO,11,1),IF(ISNUMBER($H291),$H291,$G291)&gt;=DATE(ML_ANO,10,1)),1,""),"")</f>
        <v/>
      </c>
      <c r="Y291" s="67" t="str">
        <f>IF(ISNUMBER($G291),IF(AND($G291&lt;DATE(ML_ANO,12,1),IF(ISNUMBER($H291),$H291,$G291)&gt;=DATE(ML_ANO,11,1)),1,""),"")</f>
        <v/>
      </c>
      <c r="Z291" s="67" t="str">
        <f>IF(ISNUMBER($G291),IF(AND($G291&lt;DATE(ML_ANO,13,1),IF(ISNUMBER($H291),$H291,$G291)&gt;=DATE(ML_ANO,12,1)),1,""),"")</f>
        <v/>
      </c>
    </row>
    <row r="292">
      <c r="A292" s="57" t="inlineStr">
        <is>
          <t>A-288</t>
        </is>
      </c>
      <c r="B292" s="48" t="str">
        <f>IF($E292="","",IF(COUNTIF('Plan Cultivos'!$D$5:$D$204,"?*")=1,INDEX('Plan Cultivos'!$A$5:$A$204,MATCH("?*",'Plan Cultivos'!$D$5:$D$204,0)),""))</f>
        <v/>
      </c>
      <c r="C292" s="58" t="str">
        <f>IF($E292="","",ML_N)</f>
        <v/>
      </c>
      <c r="D292" s="48" t="str">
        <f>IF($B292="","",IFERROR(VLOOKUP($B292,'Plan Cultivos'!$A$5:$D$204,4,FALSE)&amp;"",""))</f>
        <v/>
      </c>
      <c r="E292" s="47" t="n"/>
      <c r="F292" s="48" t="n"/>
      <c r="G292" s="59" t="n"/>
      <c r="H292" s="59" t="n"/>
      <c r="I292" s="60" t="str">
        <f>IF(AND(ISNUMBER($G292),ISNUMBER($H292)),$H292-$G292+1,"")</f>
        <v/>
      </c>
      <c r="J292" s="48" t="str">
        <f>IF($E292="","",ML_RESP)</f>
        <v/>
      </c>
      <c r="K292" s="47" t="str">
        <f>IF($E292="","",IFERROR(VLOOKUP($B292,'Plan Cultivos'!$A$5:$T$204,20,FALSE)&amp;"",ML_FICHA&amp;""))</f>
        <v/>
      </c>
      <c r="L292" s="47" t="n"/>
      <c r="M292" s="48" t="n"/>
      <c r="N292" s="63" t="n"/>
      <c r="O292" s="68" t="str">
        <f>IF(ISNUMBER($G292),IF(AND($G292&lt;DATE(ML_ANO,2,1),IF(ISNUMBER($H292),$H292,$G292)&gt;=DATE(ML_ANO,1,1)),1,""),"")</f>
        <v/>
      </c>
      <c r="P292" s="68" t="str">
        <f>IF(ISNUMBER($G292),IF(AND($G292&lt;DATE(ML_ANO,3,1),IF(ISNUMBER($H292),$H292,$G292)&gt;=DATE(ML_ANO,2,1)),1,""),"")</f>
        <v/>
      </c>
      <c r="Q292" s="68" t="str">
        <f>IF(ISNUMBER($G292),IF(AND($G292&lt;DATE(ML_ANO,4,1),IF(ISNUMBER($H292),$H292,$G292)&gt;=DATE(ML_ANO,3,1)),1,""),"")</f>
        <v/>
      </c>
      <c r="R292" s="68" t="str">
        <f>IF(ISNUMBER($G292),IF(AND($G292&lt;DATE(ML_ANO,5,1),IF(ISNUMBER($H292),$H292,$G292)&gt;=DATE(ML_ANO,4,1)),1,""),"")</f>
        <v/>
      </c>
      <c r="S292" s="68" t="str">
        <f>IF(ISNUMBER($G292),IF(AND($G292&lt;DATE(ML_ANO,6,1),IF(ISNUMBER($H292),$H292,$G292)&gt;=DATE(ML_ANO,5,1)),1,""),"")</f>
        <v/>
      </c>
      <c r="T292" s="68" t="str">
        <f>IF(ISNUMBER($G292),IF(AND($G292&lt;DATE(ML_ANO,7,1),IF(ISNUMBER($H292),$H292,$G292)&gt;=DATE(ML_ANO,6,1)),1,""),"")</f>
        <v/>
      </c>
      <c r="U292" s="68" t="str">
        <f>IF(ISNUMBER($G292),IF(AND($G292&lt;DATE(ML_ANO,8,1),IF(ISNUMBER($H292),$H292,$G292)&gt;=DATE(ML_ANO,7,1)),1,""),"")</f>
        <v/>
      </c>
      <c r="V292" s="68" t="str">
        <f>IF(ISNUMBER($G292),IF(AND($G292&lt;DATE(ML_ANO,9,1),IF(ISNUMBER($H292),$H292,$G292)&gt;=DATE(ML_ANO,8,1)),1,""),"")</f>
        <v/>
      </c>
      <c r="W292" s="68" t="str">
        <f>IF(ISNUMBER($G292),IF(AND($G292&lt;DATE(ML_ANO,10,1),IF(ISNUMBER($H292),$H292,$G292)&gt;=DATE(ML_ANO,9,1)),1,""),"")</f>
        <v/>
      </c>
      <c r="X292" s="68" t="str">
        <f>IF(ISNUMBER($G292),IF(AND($G292&lt;DATE(ML_ANO,11,1),IF(ISNUMBER($H292),$H292,$G292)&gt;=DATE(ML_ANO,10,1)),1,""),"")</f>
        <v/>
      </c>
      <c r="Y292" s="68" t="str">
        <f>IF(ISNUMBER($G292),IF(AND($G292&lt;DATE(ML_ANO,12,1),IF(ISNUMBER($H292),$H292,$G292)&gt;=DATE(ML_ANO,11,1)),1,""),"")</f>
        <v/>
      </c>
      <c r="Z292" s="68" t="str">
        <f>IF(ISNUMBER($G292),IF(AND($G292&lt;DATE(ML_ANO,13,1),IF(ISNUMBER($H292),$H292,$G292)&gt;=DATE(ML_ANO,12,1)),1,""),"")</f>
        <v/>
      </c>
    </row>
    <row r="293">
      <c r="A293" s="42" t="inlineStr">
        <is>
          <t>A-289</t>
        </is>
      </c>
      <c r="B293" s="43" t="str">
        <f>IF($E293="","",IF(COUNTIF('Plan Cultivos'!$D$5:$D$204,"?*")=1,INDEX('Plan Cultivos'!$A$5:$A$204,MATCH("?*",'Plan Cultivos'!$D$5:$D$204,0)),""))</f>
        <v/>
      </c>
      <c r="C293" s="41" t="str">
        <f>IF($E293="","",ML_N)</f>
        <v/>
      </c>
      <c r="D293" s="43" t="str">
        <f>IF($B293="","",IFERROR(VLOOKUP($B293,'Plan Cultivos'!$A$5:$D$204,4,FALSE)&amp;"",""))</f>
        <v/>
      </c>
      <c r="E293" s="45" t="n"/>
      <c r="F293" s="43" t="n"/>
      <c r="G293" s="52" t="n"/>
      <c r="H293" s="52" t="n"/>
      <c r="I293" s="53" t="str">
        <f>IF(AND(ISNUMBER($G293),ISNUMBER($H293)),$H293-$G293+1,"")</f>
        <v/>
      </c>
      <c r="J293" s="43" t="str">
        <f>IF($E293="","",ML_RESP)</f>
        <v/>
      </c>
      <c r="K293" s="45" t="str">
        <f>IF($E293="","",IFERROR(VLOOKUP($B293,'Plan Cultivos'!$A$5:$T$204,20,FALSE)&amp;"",ML_FICHA&amp;""))</f>
        <v/>
      </c>
      <c r="L293" s="45" t="n"/>
      <c r="M293" s="43" t="n"/>
      <c r="N293" s="56" t="n"/>
      <c r="O293" s="67" t="str">
        <f>IF(ISNUMBER($G293),IF(AND($G293&lt;DATE(ML_ANO,2,1),IF(ISNUMBER($H293),$H293,$G293)&gt;=DATE(ML_ANO,1,1)),1,""),"")</f>
        <v/>
      </c>
      <c r="P293" s="67" t="str">
        <f>IF(ISNUMBER($G293),IF(AND($G293&lt;DATE(ML_ANO,3,1),IF(ISNUMBER($H293),$H293,$G293)&gt;=DATE(ML_ANO,2,1)),1,""),"")</f>
        <v/>
      </c>
      <c r="Q293" s="67" t="str">
        <f>IF(ISNUMBER($G293),IF(AND($G293&lt;DATE(ML_ANO,4,1),IF(ISNUMBER($H293),$H293,$G293)&gt;=DATE(ML_ANO,3,1)),1,""),"")</f>
        <v/>
      </c>
      <c r="R293" s="67" t="str">
        <f>IF(ISNUMBER($G293),IF(AND($G293&lt;DATE(ML_ANO,5,1),IF(ISNUMBER($H293),$H293,$G293)&gt;=DATE(ML_ANO,4,1)),1,""),"")</f>
        <v/>
      </c>
      <c r="S293" s="67" t="str">
        <f>IF(ISNUMBER($G293),IF(AND($G293&lt;DATE(ML_ANO,6,1),IF(ISNUMBER($H293),$H293,$G293)&gt;=DATE(ML_ANO,5,1)),1,""),"")</f>
        <v/>
      </c>
      <c r="T293" s="67" t="str">
        <f>IF(ISNUMBER($G293),IF(AND($G293&lt;DATE(ML_ANO,7,1),IF(ISNUMBER($H293),$H293,$G293)&gt;=DATE(ML_ANO,6,1)),1,""),"")</f>
        <v/>
      </c>
      <c r="U293" s="67" t="str">
        <f>IF(ISNUMBER($G293),IF(AND($G293&lt;DATE(ML_ANO,8,1),IF(ISNUMBER($H293),$H293,$G293)&gt;=DATE(ML_ANO,7,1)),1,""),"")</f>
        <v/>
      </c>
      <c r="V293" s="67" t="str">
        <f>IF(ISNUMBER($G293),IF(AND($G293&lt;DATE(ML_ANO,9,1),IF(ISNUMBER($H293),$H293,$G293)&gt;=DATE(ML_ANO,8,1)),1,""),"")</f>
        <v/>
      </c>
      <c r="W293" s="67" t="str">
        <f>IF(ISNUMBER($G293),IF(AND($G293&lt;DATE(ML_ANO,10,1),IF(ISNUMBER($H293),$H293,$G293)&gt;=DATE(ML_ANO,9,1)),1,""),"")</f>
        <v/>
      </c>
      <c r="X293" s="67" t="str">
        <f>IF(ISNUMBER($G293),IF(AND($G293&lt;DATE(ML_ANO,11,1),IF(ISNUMBER($H293),$H293,$G293)&gt;=DATE(ML_ANO,10,1)),1,""),"")</f>
        <v/>
      </c>
      <c r="Y293" s="67" t="str">
        <f>IF(ISNUMBER($G293),IF(AND($G293&lt;DATE(ML_ANO,12,1),IF(ISNUMBER($H293),$H293,$G293)&gt;=DATE(ML_ANO,11,1)),1,""),"")</f>
        <v/>
      </c>
      <c r="Z293" s="67" t="str">
        <f>IF(ISNUMBER($G293),IF(AND($G293&lt;DATE(ML_ANO,13,1),IF(ISNUMBER($H293),$H293,$G293)&gt;=DATE(ML_ANO,12,1)),1,""),"")</f>
        <v/>
      </c>
    </row>
    <row r="294">
      <c r="A294" s="57" t="inlineStr">
        <is>
          <t>A-290</t>
        </is>
      </c>
      <c r="B294" s="48" t="str">
        <f>IF($E294="","",IF(COUNTIF('Plan Cultivos'!$D$5:$D$204,"?*")=1,INDEX('Plan Cultivos'!$A$5:$A$204,MATCH("?*",'Plan Cultivos'!$D$5:$D$204,0)),""))</f>
        <v/>
      </c>
      <c r="C294" s="58" t="str">
        <f>IF($E294="","",ML_N)</f>
        <v/>
      </c>
      <c r="D294" s="48" t="str">
        <f>IF($B294="","",IFERROR(VLOOKUP($B294,'Plan Cultivos'!$A$5:$D$204,4,FALSE)&amp;"",""))</f>
        <v/>
      </c>
      <c r="E294" s="47" t="n"/>
      <c r="F294" s="48" t="n"/>
      <c r="G294" s="59" t="n"/>
      <c r="H294" s="59" t="n"/>
      <c r="I294" s="60" t="str">
        <f>IF(AND(ISNUMBER($G294),ISNUMBER($H294)),$H294-$G294+1,"")</f>
        <v/>
      </c>
      <c r="J294" s="48" t="str">
        <f>IF($E294="","",ML_RESP)</f>
        <v/>
      </c>
      <c r="K294" s="47" t="str">
        <f>IF($E294="","",IFERROR(VLOOKUP($B294,'Plan Cultivos'!$A$5:$T$204,20,FALSE)&amp;"",ML_FICHA&amp;""))</f>
        <v/>
      </c>
      <c r="L294" s="47" t="n"/>
      <c r="M294" s="48" t="n"/>
      <c r="N294" s="63" t="n"/>
      <c r="O294" s="68" t="str">
        <f>IF(ISNUMBER($G294),IF(AND($G294&lt;DATE(ML_ANO,2,1),IF(ISNUMBER($H294),$H294,$G294)&gt;=DATE(ML_ANO,1,1)),1,""),"")</f>
        <v/>
      </c>
      <c r="P294" s="68" t="str">
        <f>IF(ISNUMBER($G294),IF(AND($G294&lt;DATE(ML_ANO,3,1),IF(ISNUMBER($H294),$H294,$G294)&gt;=DATE(ML_ANO,2,1)),1,""),"")</f>
        <v/>
      </c>
      <c r="Q294" s="68" t="str">
        <f>IF(ISNUMBER($G294),IF(AND($G294&lt;DATE(ML_ANO,4,1),IF(ISNUMBER($H294),$H294,$G294)&gt;=DATE(ML_ANO,3,1)),1,""),"")</f>
        <v/>
      </c>
      <c r="R294" s="68" t="str">
        <f>IF(ISNUMBER($G294),IF(AND($G294&lt;DATE(ML_ANO,5,1),IF(ISNUMBER($H294),$H294,$G294)&gt;=DATE(ML_ANO,4,1)),1,""),"")</f>
        <v/>
      </c>
      <c r="S294" s="68" t="str">
        <f>IF(ISNUMBER($G294),IF(AND($G294&lt;DATE(ML_ANO,6,1),IF(ISNUMBER($H294),$H294,$G294)&gt;=DATE(ML_ANO,5,1)),1,""),"")</f>
        <v/>
      </c>
      <c r="T294" s="68" t="str">
        <f>IF(ISNUMBER($G294),IF(AND($G294&lt;DATE(ML_ANO,7,1),IF(ISNUMBER($H294),$H294,$G294)&gt;=DATE(ML_ANO,6,1)),1,""),"")</f>
        <v/>
      </c>
      <c r="U294" s="68" t="str">
        <f>IF(ISNUMBER($G294),IF(AND($G294&lt;DATE(ML_ANO,8,1),IF(ISNUMBER($H294),$H294,$G294)&gt;=DATE(ML_ANO,7,1)),1,""),"")</f>
        <v/>
      </c>
      <c r="V294" s="68" t="str">
        <f>IF(ISNUMBER($G294),IF(AND($G294&lt;DATE(ML_ANO,9,1),IF(ISNUMBER($H294),$H294,$G294)&gt;=DATE(ML_ANO,8,1)),1,""),"")</f>
        <v/>
      </c>
      <c r="W294" s="68" t="str">
        <f>IF(ISNUMBER($G294),IF(AND($G294&lt;DATE(ML_ANO,10,1),IF(ISNUMBER($H294),$H294,$G294)&gt;=DATE(ML_ANO,9,1)),1,""),"")</f>
        <v/>
      </c>
      <c r="X294" s="68" t="str">
        <f>IF(ISNUMBER($G294),IF(AND($G294&lt;DATE(ML_ANO,11,1),IF(ISNUMBER($H294),$H294,$G294)&gt;=DATE(ML_ANO,10,1)),1,""),"")</f>
        <v/>
      </c>
      <c r="Y294" s="68" t="str">
        <f>IF(ISNUMBER($G294),IF(AND($G294&lt;DATE(ML_ANO,12,1),IF(ISNUMBER($H294),$H294,$G294)&gt;=DATE(ML_ANO,11,1)),1,""),"")</f>
        <v/>
      </c>
      <c r="Z294" s="68" t="str">
        <f>IF(ISNUMBER($G294),IF(AND($G294&lt;DATE(ML_ANO,13,1),IF(ISNUMBER($H294),$H294,$G294)&gt;=DATE(ML_ANO,12,1)),1,""),"")</f>
        <v/>
      </c>
    </row>
    <row r="295">
      <c r="A295" s="42" t="inlineStr">
        <is>
          <t>A-291</t>
        </is>
      </c>
      <c r="B295" s="43" t="str">
        <f>IF($E295="","",IF(COUNTIF('Plan Cultivos'!$D$5:$D$204,"?*")=1,INDEX('Plan Cultivos'!$A$5:$A$204,MATCH("?*",'Plan Cultivos'!$D$5:$D$204,0)),""))</f>
        <v/>
      </c>
      <c r="C295" s="41" t="str">
        <f>IF($E295="","",ML_N)</f>
        <v/>
      </c>
      <c r="D295" s="43" t="str">
        <f>IF($B295="","",IFERROR(VLOOKUP($B295,'Plan Cultivos'!$A$5:$D$204,4,FALSE)&amp;"",""))</f>
        <v/>
      </c>
      <c r="E295" s="45" t="n"/>
      <c r="F295" s="43" t="n"/>
      <c r="G295" s="52" t="n"/>
      <c r="H295" s="52" t="n"/>
      <c r="I295" s="53" t="str">
        <f>IF(AND(ISNUMBER($G295),ISNUMBER($H295)),$H295-$G295+1,"")</f>
        <v/>
      </c>
      <c r="J295" s="43" t="str">
        <f>IF($E295="","",ML_RESP)</f>
        <v/>
      </c>
      <c r="K295" s="45" t="str">
        <f>IF($E295="","",IFERROR(VLOOKUP($B295,'Plan Cultivos'!$A$5:$T$204,20,FALSE)&amp;"",ML_FICHA&amp;""))</f>
        <v/>
      </c>
      <c r="L295" s="45" t="n"/>
      <c r="M295" s="43" t="n"/>
      <c r="N295" s="56" t="n"/>
      <c r="O295" s="67" t="str">
        <f>IF(ISNUMBER($G295),IF(AND($G295&lt;DATE(ML_ANO,2,1),IF(ISNUMBER($H295),$H295,$G295)&gt;=DATE(ML_ANO,1,1)),1,""),"")</f>
        <v/>
      </c>
      <c r="P295" s="67" t="str">
        <f>IF(ISNUMBER($G295),IF(AND($G295&lt;DATE(ML_ANO,3,1),IF(ISNUMBER($H295),$H295,$G295)&gt;=DATE(ML_ANO,2,1)),1,""),"")</f>
        <v/>
      </c>
      <c r="Q295" s="67" t="str">
        <f>IF(ISNUMBER($G295),IF(AND($G295&lt;DATE(ML_ANO,4,1),IF(ISNUMBER($H295),$H295,$G295)&gt;=DATE(ML_ANO,3,1)),1,""),"")</f>
        <v/>
      </c>
      <c r="R295" s="67" t="str">
        <f>IF(ISNUMBER($G295),IF(AND($G295&lt;DATE(ML_ANO,5,1),IF(ISNUMBER($H295),$H295,$G295)&gt;=DATE(ML_ANO,4,1)),1,""),"")</f>
        <v/>
      </c>
      <c r="S295" s="67" t="str">
        <f>IF(ISNUMBER($G295),IF(AND($G295&lt;DATE(ML_ANO,6,1),IF(ISNUMBER($H295),$H295,$G295)&gt;=DATE(ML_ANO,5,1)),1,""),"")</f>
        <v/>
      </c>
      <c r="T295" s="67" t="str">
        <f>IF(ISNUMBER($G295),IF(AND($G295&lt;DATE(ML_ANO,7,1),IF(ISNUMBER($H295),$H295,$G295)&gt;=DATE(ML_ANO,6,1)),1,""),"")</f>
        <v/>
      </c>
      <c r="U295" s="67" t="str">
        <f>IF(ISNUMBER($G295),IF(AND($G295&lt;DATE(ML_ANO,8,1),IF(ISNUMBER($H295),$H295,$G295)&gt;=DATE(ML_ANO,7,1)),1,""),"")</f>
        <v/>
      </c>
      <c r="V295" s="67" t="str">
        <f>IF(ISNUMBER($G295),IF(AND($G295&lt;DATE(ML_ANO,9,1),IF(ISNUMBER($H295),$H295,$G295)&gt;=DATE(ML_ANO,8,1)),1,""),"")</f>
        <v/>
      </c>
      <c r="W295" s="67" t="str">
        <f>IF(ISNUMBER($G295),IF(AND($G295&lt;DATE(ML_ANO,10,1),IF(ISNUMBER($H295),$H295,$G295)&gt;=DATE(ML_ANO,9,1)),1,""),"")</f>
        <v/>
      </c>
      <c r="X295" s="67" t="str">
        <f>IF(ISNUMBER($G295),IF(AND($G295&lt;DATE(ML_ANO,11,1),IF(ISNUMBER($H295),$H295,$G295)&gt;=DATE(ML_ANO,10,1)),1,""),"")</f>
        <v/>
      </c>
      <c r="Y295" s="67" t="str">
        <f>IF(ISNUMBER($G295),IF(AND($G295&lt;DATE(ML_ANO,12,1),IF(ISNUMBER($H295),$H295,$G295)&gt;=DATE(ML_ANO,11,1)),1,""),"")</f>
        <v/>
      </c>
      <c r="Z295" s="67" t="str">
        <f>IF(ISNUMBER($G295),IF(AND($G295&lt;DATE(ML_ANO,13,1),IF(ISNUMBER($H295),$H295,$G295)&gt;=DATE(ML_ANO,12,1)),1,""),"")</f>
        <v/>
      </c>
    </row>
    <row r="296">
      <c r="A296" s="57" t="inlineStr">
        <is>
          <t>A-292</t>
        </is>
      </c>
      <c r="B296" s="48" t="str">
        <f>IF($E296="","",IF(COUNTIF('Plan Cultivos'!$D$5:$D$204,"?*")=1,INDEX('Plan Cultivos'!$A$5:$A$204,MATCH("?*",'Plan Cultivos'!$D$5:$D$204,0)),""))</f>
        <v/>
      </c>
      <c r="C296" s="58" t="str">
        <f>IF($E296="","",ML_N)</f>
        <v/>
      </c>
      <c r="D296" s="48" t="str">
        <f>IF($B296="","",IFERROR(VLOOKUP($B296,'Plan Cultivos'!$A$5:$D$204,4,FALSE)&amp;"",""))</f>
        <v/>
      </c>
      <c r="E296" s="47" t="n"/>
      <c r="F296" s="48" t="n"/>
      <c r="G296" s="59" t="n"/>
      <c r="H296" s="59" t="n"/>
      <c r="I296" s="60" t="str">
        <f>IF(AND(ISNUMBER($G296),ISNUMBER($H296)),$H296-$G296+1,"")</f>
        <v/>
      </c>
      <c r="J296" s="48" t="str">
        <f>IF($E296="","",ML_RESP)</f>
        <v/>
      </c>
      <c r="K296" s="47" t="str">
        <f>IF($E296="","",IFERROR(VLOOKUP($B296,'Plan Cultivos'!$A$5:$T$204,20,FALSE)&amp;"",ML_FICHA&amp;""))</f>
        <v/>
      </c>
      <c r="L296" s="47" t="n"/>
      <c r="M296" s="48" t="n"/>
      <c r="N296" s="63" t="n"/>
      <c r="O296" s="68" t="str">
        <f>IF(ISNUMBER($G296),IF(AND($G296&lt;DATE(ML_ANO,2,1),IF(ISNUMBER($H296),$H296,$G296)&gt;=DATE(ML_ANO,1,1)),1,""),"")</f>
        <v/>
      </c>
      <c r="P296" s="68" t="str">
        <f>IF(ISNUMBER($G296),IF(AND($G296&lt;DATE(ML_ANO,3,1),IF(ISNUMBER($H296),$H296,$G296)&gt;=DATE(ML_ANO,2,1)),1,""),"")</f>
        <v/>
      </c>
      <c r="Q296" s="68" t="str">
        <f>IF(ISNUMBER($G296),IF(AND($G296&lt;DATE(ML_ANO,4,1),IF(ISNUMBER($H296),$H296,$G296)&gt;=DATE(ML_ANO,3,1)),1,""),"")</f>
        <v/>
      </c>
      <c r="R296" s="68" t="str">
        <f>IF(ISNUMBER($G296),IF(AND($G296&lt;DATE(ML_ANO,5,1),IF(ISNUMBER($H296),$H296,$G296)&gt;=DATE(ML_ANO,4,1)),1,""),"")</f>
        <v/>
      </c>
      <c r="S296" s="68" t="str">
        <f>IF(ISNUMBER($G296),IF(AND($G296&lt;DATE(ML_ANO,6,1),IF(ISNUMBER($H296),$H296,$G296)&gt;=DATE(ML_ANO,5,1)),1,""),"")</f>
        <v/>
      </c>
      <c r="T296" s="68" t="str">
        <f>IF(ISNUMBER($G296),IF(AND($G296&lt;DATE(ML_ANO,7,1),IF(ISNUMBER($H296),$H296,$G296)&gt;=DATE(ML_ANO,6,1)),1,""),"")</f>
        <v/>
      </c>
      <c r="U296" s="68" t="str">
        <f>IF(ISNUMBER($G296),IF(AND($G296&lt;DATE(ML_ANO,8,1),IF(ISNUMBER($H296),$H296,$G296)&gt;=DATE(ML_ANO,7,1)),1,""),"")</f>
        <v/>
      </c>
      <c r="V296" s="68" t="str">
        <f>IF(ISNUMBER($G296),IF(AND($G296&lt;DATE(ML_ANO,9,1),IF(ISNUMBER($H296),$H296,$G296)&gt;=DATE(ML_ANO,8,1)),1,""),"")</f>
        <v/>
      </c>
      <c r="W296" s="68" t="str">
        <f>IF(ISNUMBER($G296),IF(AND($G296&lt;DATE(ML_ANO,10,1),IF(ISNUMBER($H296),$H296,$G296)&gt;=DATE(ML_ANO,9,1)),1,""),"")</f>
        <v/>
      </c>
      <c r="X296" s="68" t="str">
        <f>IF(ISNUMBER($G296),IF(AND($G296&lt;DATE(ML_ANO,11,1),IF(ISNUMBER($H296),$H296,$G296)&gt;=DATE(ML_ANO,10,1)),1,""),"")</f>
        <v/>
      </c>
      <c r="Y296" s="68" t="str">
        <f>IF(ISNUMBER($G296),IF(AND($G296&lt;DATE(ML_ANO,12,1),IF(ISNUMBER($H296),$H296,$G296)&gt;=DATE(ML_ANO,11,1)),1,""),"")</f>
        <v/>
      </c>
      <c r="Z296" s="68" t="str">
        <f>IF(ISNUMBER($G296),IF(AND($G296&lt;DATE(ML_ANO,13,1),IF(ISNUMBER($H296),$H296,$G296)&gt;=DATE(ML_ANO,12,1)),1,""),"")</f>
        <v/>
      </c>
    </row>
    <row r="297">
      <c r="A297" s="42" t="inlineStr">
        <is>
          <t>A-293</t>
        </is>
      </c>
      <c r="B297" s="43" t="str">
        <f>IF($E297="","",IF(COUNTIF('Plan Cultivos'!$D$5:$D$204,"?*")=1,INDEX('Plan Cultivos'!$A$5:$A$204,MATCH("?*",'Plan Cultivos'!$D$5:$D$204,0)),""))</f>
        <v/>
      </c>
      <c r="C297" s="41" t="str">
        <f>IF($E297="","",ML_N)</f>
        <v/>
      </c>
      <c r="D297" s="43" t="str">
        <f>IF($B297="","",IFERROR(VLOOKUP($B297,'Plan Cultivos'!$A$5:$D$204,4,FALSE)&amp;"",""))</f>
        <v/>
      </c>
      <c r="E297" s="45" t="n"/>
      <c r="F297" s="43" t="n"/>
      <c r="G297" s="52" t="n"/>
      <c r="H297" s="52" t="n"/>
      <c r="I297" s="53" t="str">
        <f>IF(AND(ISNUMBER($G297),ISNUMBER($H297)),$H297-$G297+1,"")</f>
        <v/>
      </c>
      <c r="J297" s="43" t="str">
        <f>IF($E297="","",ML_RESP)</f>
        <v/>
      </c>
      <c r="K297" s="45" t="str">
        <f>IF($E297="","",IFERROR(VLOOKUP($B297,'Plan Cultivos'!$A$5:$T$204,20,FALSE)&amp;"",ML_FICHA&amp;""))</f>
        <v/>
      </c>
      <c r="L297" s="45" t="n"/>
      <c r="M297" s="43" t="n"/>
      <c r="N297" s="56" t="n"/>
      <c r="O297" s="67" t="str">
        <f>IF(ISNUMBER($G297),IF(AND($G297&lt;DATE(ML_ANO,2,1),IF(ISNUMBER($H297),$H297,$G297)&gt;=DATE(ML_ANO,1,1)),1,""),"")</f>
        <v/>
      </c>
      <c r="P297" s="67" t="str">
        <f>IF(ISNUMBER($G297),IF(AND($G297&lt;DATE(ML_ANO,3,1),IF(ISNUMBER($H297),$H297,$G297)&gt;=DATE(ML_ANO,2,1)),1,""),"")</f>
        <v/>
      </c>
      <c r="Q297" s="67" t="str">
        <f>IF(ISNUMBER($G297),IF(AND($G297&lt;DATE(ML_ANO,4,1),IF(ISNUMBER($H297),$H297,$G297)&gt;=DATE(ML_ANO,3,1)),1,""),"")</f>
        <v/>
      </c>
      <c r="R297" s="67" t="str">
        <f>IF(ISNUMBER($G297),IF(AND($G297&lt;DATE(ML_ANO,5,1),IF(ISNUMBER($H297),$H297,$G297)&gt;=DATE(ML_ANO,4,1)),1,""),"")</f>
        <v/>
      </c>
      <c r="S297" s="67" t="str">
        <f>IF(ISNUMBER($G297),IF(AND($G297&lt;DATE(ML_ANO,6,1),IF(ISNUMBER($H297),$H297,$G297)&gt;=DATE(ML_ANO,5,1)),1,""),"")</f>
        <v/>
      </c>
      <c r="T297" s="67" t="str">
        <f>IF(ISNUMBER($G297),IF(AND($G297&lt;DATE(ML_ANO,7,1),IF(ISNUMBER($H297),$H297,$G297)&gt;=DATE(ML_ANO,6,1)),1,""),"")</f>
        <v/>
      </c>
      <c r="U297" s="67" t="str">
        <f>IF(ISNUMBER($G297),IF(AND($G297&lt;DATE(ML_ANO,8,1),IF(ISNUMBER($H297),$H297,$G297)&gt;=DATE(ML_ANO,7,1)),1,""),"")</f>
        <v/>
      </c>
      <c r="V297" s="67" t="str">
        <f>IF(ISNUMBER($G297),IF(AND($G297&lt;DATE(ML_ANO,9,1),IF(ISNUMBER($H297),$H297,$G297)&gt;=DATE(ML_ANO,8,1)),1,""),"")</f>
        <v/>
      </c>
      <c r="W297" s="67" t="str">
        <f>IF(ISNUMBER($G297),IF(AND($G297&lt;DATE(ML_ANO,10,1),IF(ISNUMBER($H297),$H297,$G297)&gt;=DATE(ML_ANO,9,1)),1,""),"")</f>
        <v/>
      </c>
      <c r="X297" s="67" t="str">
        <f>IF(ISNUMBER($G297),IF(AND($G297&lt;DATE(ML_ANO,11,1),IF(ISNUMBER($H297),$H297,$G297)&gt;=DATE(ML_ANO,10,1)),1,""),"")</f>
        <v/>
      </c>
      <c r="Y297" s="67" t="str">
        <f>IF(ISNUMBER($G297),IF(AND($G297&lt;DATE(ML_ANO,12,1),IF(ISNUMBER($H297),$H297,$G297)&gt;=DATE(ML_ANO,11,1)),1,""),"")</f>
        <v/>
      </c>
      <c r="Z297" s="67" t="str">
        <f>IF(ISNUMBER($G297),IF(AND($G297&lt;DATE(ML_ANO,13,1),IF(ISNUMBER($H297),$H297,$G297)&gt;=DATE(ML_ANO,12,1)),1,""),"")</f>
        <v/>
      </c>
    </row>
    <row r="298">
      <c r="A298" s="57" t="inlineStr">
        <is>
          <t>A-294</t>
        </is>
      </c>
      <c r="B298" s="48" t="str">
        <f>IF($E298="","",IF(COUNTIF('Plan Cultivos'!$D$5:$D$204,"?*")=1,INDEX('Plan Cultivos'!$A$5:$A$204,MATCH("?*",'Plan Cultivos'!$D$5:$D$204,0)),""))</f>
        <v/>
      </c>
      <c r="C298" s="58" t="str">
        <f>IF($E298="","",ML_N)</f>
        <v/>
      </c>
      <c r="D298" s="48" t="str">
        <f>IF($B298="","",IFERROR(VLOOKUP($B298,'Plan Cultivos'!$A$5:$D$204,4,FALSE)&amp;"",""))</f>
        <v/>
      </c>
      <c r="E298" s="47" t="n"/>
      <c r="F298" s="48" t="n"/>
      <c r="G298" s="59" t="n"/>
      <c r="H298" s="59" t="n"/>
      <c r="I298" s="60" t="str">
        <f>IF(AND(ISNUMBER($G298),ISNUMBER($H298)),$H298-$G298+1,"")</f>
        <v/>
      </c>
      <c r="J298" s="48" t="str">
        <f>IF($E298="","",ML_RESP)</f>
        <v/>
      </c>
      <c r="K298" s="47" t="str">
        <f>IF($E298="","",IFERROR(VLOOKUP($B298,'Plan Cultivos'!$A$5:$T$204,20,FALSE)&amp;"",ML_FICHA&amp;""))</f>
        <v/>
      </c>
      <c r="L298" s="47" t="n"/>
      <c r="M298" s="48" t="n"/>
      <c r="N298" s="63" t="n"/>
      <c r="O298" s="68" t="str">
        <f>IF(ISNUMBER($G298),IF(AND($G298&lt;DATE(ML_ANO,2,1),IF(ISNUMBER($H298),$H298,$G298)&gt;=DATE(ML_ANO,1,1)),1,""),"")</f>
        <v/>
      </c>
      <c r="P298" s="68" t="str">
        <f>IF(ISNUMBER($G298),IF(AND($G298&lt;DATE(ML_ANO,3,1),IF(ISNUMBER($H298),$H298,$G298)&gt;=DATE(ML_ANO,2,1)),1,""),"")</f>
        <v/>
      </c>
      <c r="Q298" s="68" t="str">
        <f>IF(ISNUMBER($G298),IF(AND($G298&lt;DATE(ML_ANO,4,1),IF(ISNUMBER($H298),$H298,$G298)&gt;=DATE(ML_ANO,3,1)),1,""),"")</f>
        <v/>
      </c>
      <c r="R298" s="68" t="str">
        <f>IF(ISNUMBER($G298),IF(AND($G298&lt;DATE(ML_ANO,5,1),IF(ISNUMBER($H298),$H298,$G298)&gt;=DATE(ML_ANO,4,1)),1,""),"")</f>
        <v/>
      </c>
      <c r="S298" s="68" t="str">
        <f>IF(ISNUMBER($G298),IF(AND($G298&lt;DATE(ML_ANO,6,1),IF(ISNUMBER($H298),$H298,$G298)&gt;=DATE(ML_ANO,5,1)),1,""),"")</f>
        <v/>
      </c>
      <c r="T298" s="68" t="str">
        <f>IF(ISNUMBER($G298),IF(AND($G298&lt;DATE(ML_ANO,7,1),IF(ISNUMBER($H298),$H298,$G298)&gt;=DATE(ML_ANO,6,1)),1,""),"")</f>
        <v/>
      </c>
      <c r="U298" s="68" t="str">
        <f>IF(ISNUMBER($G298),IF(AND($G298&lt;DATE(ML_ANO,8,1),IF(ISNUMBER($H298),$H298,$G298)&gt;=DATE(ML_ANO,7,1)),1,""),"")</f>
        <v/>
      </c>
      <c r="V298" s="68" t="str">
        <f>IF(ISNUMBER($G298),IF(AND($G298&lt;DATE(ML_ANO,9,1),IF(ISNUMBER($H298),$H298,$G298)&gt;=DATE(ML_ANO,8,1)),1,""),"")</f>
        <v/>
      </c>
      <c r="W298" s="68" t="str">
        <f>IF(ISNUMBER($G298),IF(AND($G298&lt;DATE(ML_ANO,10,1),IF(ISNUMBER($H298),$H298,$G298)&gt;=DATE(ML_ANO,9,1)),1,""),"")</f>
        <v/>
      </c>
      <c r="X298" s="68" t="str">
        <f>IF(ISNUMBER($G298),IF(AND($G298&lt;DATE(ML_ANO,11,1),IF(ISNUMBER($H298),$H298,$G298)&gt;=DATE(ML_ANO,10,1)),1,""),"")</f>
        <v/>
      </c>
      <c r="Y298" s="68" t="str">
        <f>IF(ISNUMBER($G298),IF(AND($G298&lt;DATE(ML_ANO,12,1),IF(ISNUMBER($H298),$H298,$G298)&gt;=DATE(ML_ANO,11,1)),1,""),"")</f>
        <v/>
      </c>
      <c r="Z298" s="68" t="str">
        <f>IF(ISNUMBER($G298),IF(AND($G298&lt;DATE(ML_ANO,13,1),IF(ISNUMBER($H298),$H298,$G298)&gt;=DATE(ML_ANO,12,1)),1,""),"")</f>
        <v/>
      </c>
    </row>
    <row r="299">
      <c r="A299" s="42" t="inlineStr">
        <is>
          <t>A-295</t>
        </is>
      </c>
      <c r="B299" s="43" t="str">
        <f>IF($E299="","",IF(COUNTIF('Plan Cultivos'!$D$5:$D$204,"?*")=1,INDEX('Plan Cultivos'!$A$5:$A$204,MATCH("?*",'Plan Cultivos'!$D$5:$D$204,0)),""))</f>
        <v/>
      </c>
      <c r="C299" s="41" t="str">
        <f>IF($E299="","",ML_N)</f>
        <v/>
      </c>
      <c r="D299" s="43" t="str">
        <f>IF($B299="","",IFERROR(VLOOKUP($B299,'Plan Cultivos'!$A$5:$D$204,4,FALSE)&amp;"",""))</f>
        <v/>
      </c>
      <c r="E299" s="45" t="n"/>
      <c r="F299" s="43" t="n"/>
      <c r="G299" s="52" t="n"/>
      <c r="H299" s="52" t="n"/>
      <c r="I299" s="53" t="str">
        <f>IF(AND(ISNUMBER($G299),ISNUMBER($H299)),$H299-$G299+1,"")</f>
        <v/>
      </c>
      <c r="J299" s="43" t="str">
        <f>IF($E299="","",ML_RESP)</f>
        <v/>
      </c>
      <c r="K299" s="45" t="str">
        <f>IF($E299="","",IFERROR(VLOOKUP($B299,'Plan Cultivos'!$A$5:$T$204,20,FALSE)&amp;"",ML_FICHA&amp;""))</f>
        <v/>
      </c>
      <c r="L299" s="45" t="n"/>
      <c r="M299" s="43" t="n"/>
      <c r="N299" s="56" t="n"/>
      <c r="O299" s="67" t="str">
        <f>IF(ISNUMBER($G299),IF(AND($G299&lt;DATE(ML_ANO,2,1),IF(ISNUMBER($H299),$H299,$G299)&gt;=DATE(ML_ANO,1,1)),1,""),"")</f>
        <v/>
      </c>
      <c r="P299" s="67" t="str">
        <f>IF(ISNUMBER($G299),IF(AND($G299&lt;DATE(ML_ANO,3,1),IF(ISNUMBER($H299),$H299,$G299)&gt;=DATE(ML_ANO,2,1)),1,""),"")</f>
        <v/>
      </c>
      <c r="Q299" s="67" t="str">
        <f>IF(ISNUMBER($G299),IF(AND($G299&lt;DATE(ML_ANO,4,1),IF(ISNUMBER($H299),$H299,$G299)&gt;=DATE(ML_ANO,3,1)),1,""),"")</f>
        <v/>
      </c>
      <c r="R299" s="67" t="str">
        <f>IF(ISNUMBER($G299),IF(AND($G299&lt;DATE(ML_ANO,5,1),IF(ISNUMBER($H299),$H299,$G299)&gt;=DATE(ML_ANO,4,1)),1,""),"")</f>
        <v/>
      </c>
      <c r="S299" s="67" t="str">
        <f>IF(ISNUMBER($G299),IF(AND($G299&lt;DATE(ML_ANO,6,1),IF(ISNUMBER($H299),$H299,$G299)&gt;=DATE(ML_ANO,5,1)),1,""),"")</f>
        <v/>
      </c>
      <c r="T299" s="67" t="str">
        <f>IF(ISNUMBER($G299),IF(AND($G299&lt;DATE(ML_ANO,7,1),IF(ISNUMBER($H299),$H299,$G299)&gt;=DATE(ML_ANO,6,1)),1,""),"")</f>
        <v/>
      </c>
      <c r="U299" s="67" t="str">
        <f>IF(ISNUMBER($G299),IF(AND($G299&lt;DATE(ML_ANO,8,1),IF(ISNUMBER($H299),$H299,$G299)&gt;=DATE(ML_ANO,7,1)),1,""),"")</f>
        <v/>
      </c>
      <c r="V299" s="67" t="str">
        <f>IF(ISNUMBER($G299),IF(AND($G299&lt;DATE(ML_ANO,9,1),IF(ISNUMBER($H299),$H299,$G299)&gt;=DATE(ML_ANO,8,1)),1,""),"")</f>
        <v/>
      </c>
      <c r="W299" s="67" t="str">
        <f>IF(ISNUMBER($G299),IF(AND($G299&lt;DATE(ML_ANO,10,1),IF(ISNUMBER($H299),$H299,$G299)&gt;=DATE(ML_ANO,9,1)),1,""),"")</f>
        <v/>
      </c>
      <c r="X299" s="67" t="str">
        <f>IF(ISNUMBER($G299),IF(AND($G299&lt;DATE(ML_ANO,11,1),IF(ISNUMBER($H299),$H299,$G299)&gt;=DATE(ML_ANO,10,1)),1,""),"")</f>
        <v/>
      </c>
      <c r="Y299" s="67" t="str">
        <f>IF(ISNUMBER($G299),IF(AND($G299&lt;DATE(ML_ANO,12,1),IF(ISNUMBER($H299),$H299,$G299)&gt;=DATE(ML_ANO,11,1)),1,""),"")</f>
        <v/>
      </c>
      <c r="Z299" s="67" t="str">
        <f>IF(ISNUMBER($G299),IF(AND($G299&lt;DATE(ML_ANO,13,1),IF(ISNUMBER($H299),$H299,$G299)&gt;=DATE(ML_ANO,12,1)),1,""),"")</f>
        <v/>
      </c>
    </row>
    <row r="300">
      <c r="A300" s="57" t="inlineStr">
        <is>
          <t>A-296</t>
        </is>
      </c>
      <c r="B300" s="48" t="str">
        <f>IF($E300="","",IF(COUNTIF('Plan Cultivos'!$D$5:$D$204,"?*")=1,INDEX('Plan Cultivos'!$A$5:$A$204,MATCH("?*",'Plan Cultivos'!$D$5:$D$204,0)),""))</f>
        <v/>
      </c>
      <c r="C300" s="58" t="str">
        <f>IF($E300="","",ML_N)</f>
        <v/>
      </c>
      <c r="D300" s="48" t="str">
        <f>IF($B300="","",IFERROR(VLOOKUP($B300,'Plan Cultivos'!$A$5:$D$204,4,FALSE)&amp;"",""))</f>
        <v/>
      </c>
      <c r="E300" s="47" t="n"/>
      <c r="F300" s="48" t="n"/>
      <c r="G300" s="59" t="n"/>
      <c r="H300" s="59" t="n"/>
      <c r="I300" s="60" t="str">
        <f>IF(AND(ISNUMBER($G300),ISNUMBER($H300)),$H300-$G300+1,"")</f>
        <v/>
      </c>
      <c r="J300" s="48" t="str">
        <f>IF($E300="","",ML_RESP)</f>
        <v/>
      </c>
      <c r="K300" s="47" t="str">
        <f>IF($E300="","",IFERROR(VLOOKUP($B300,'Plan Cultivos'!$A$5:$T$204,20,FALSE)&amp;"",ML_FICHA&amp;""))</f>
        <v/>
      </c>
      <c r="L300" s="47" t="n"/>
      <c r="M300" s="48" t="n"/>
      <c r="N300" s="63" t="n"/>
      <c r="O300" s="68" t="str">
        <f>IF(ISNUMBER($G300),IF(AND($G300&lt;DATE(ML_ANO,2,1),IF(ISNUMBER($H300),$H300,$G300)&gt;=DATE(ML_ANO,1,1)),1,""),"")</f>
        <v/>
      </c>
      <c r="P300" s="68" t="str">
        <f>IF(ISNUMBER($G300),IF(AND($G300&lt;DATE(ML_ANO,3,1),IF(ISNUMBER($H300),$H300,$G300)&gt;=DATE(ML_ANO,2,1)),1,""),"")</f>
        <v/>
      </c>
      <c r="Q300" s="68" t="str">
        <f>IF(ISNUMBER($G300),IF(AND($G300&lt;DATE(ML_ANO,4,1),IF(ISNUMBER($H300),$H300,$G300)&gt;=DATE(ML_ANO,3,1)),1,""),"")</f>
        <v/>
      </c>
      <c r="R300" s="68" t="str">
        <f>IF(ISNUMBER($G300),IF(AND($G300&lt;DATE(ML_ANO,5,1),IF(ISNUMBER($H300),$H300,$G300)&gt;=DATE(ML_ANO,4,1)),1,""),"")</f>
        <v/>
      </c>
      <c r="S300" s="68" t="str">
        <f>IF(ISNUMBER($G300),IF(AND($G300&lt;DATE(ML_ANO,6,1),IF(ISNUMBER($H300),$H300,$G300)&gt;=DATE(ML_ANO,5,1)),1,""),"")</f>
        <v/>
      </c>
      <c r="T300" s="68" t="str">
        <f>IF(ISNUMBER($G300),IF(AND($G300&lt;DATE(ML_ANO,7,1),IF(ISNUMBER($H300),$H300,$G300)&gt;=DATE(ML_ANO,6,1)),1,""),"")</f>
        <v/>
      </c>
      <c r="U300" s="68" t="str">
        <f>IF(ISNUMBER($G300),IF(AND($G300&lt;DATE(ML_ANO,8,1),IF(ISNUMBER($H300),$H300,$G300)&gt;=DATE(ML_ANO,7,1)),1,""),"")</f>
        <v/>
      </c>
      <c r="V300" s="68" t="str">
        <f>IF(ISNUMBER($G300),IF(AND($G300&lt;DATE(ML_ANO,9,1),IF(ISNUMBER($H300),$H300,$G300)&gt;=DATE(ML_ANO,8,1)),1,""),"")</f>
        <v/>
      </c>
      <c r="W300" s="68" t="str">
        <f>IF(ISNUMBER($G300),IF(AND($G300&lt;DATE(ML_ANO,10,1),IF(ISNUMBER($H300),$H300,$G300)&gt;=DATE(ML_ANO,9,1)),1,""),"")</f>
        <v/>
      </c>
      <c r="X300" s="68" t="str">
        <f>IF(ISNUMBER($G300),IF(AND($G300&lt;DATE(ML_ANO,11,1),IF(ISNUMBER($H300),$H300,$G300)&gt;=DATE(ML_ANO,10,1)),1,""),"")</f>
        <v/>
      </c>
      <c r="Y300" s="68" t="str">
        <f>IF(ISNUMBER($G300),IF(AND($G300&lt;DATE(ML_ANO,12,1),IF(ISNUMBER($H300),$H300,$G300)&gt;=DATE(ML_ANO,11,1)),1,""),"")</f>
        <v/>
      </c>
      <c r="Z300" s="68" t="str">
        <f>IF(ISNUMBER($G300),IF(AND($G300&lt;DATE(ML_ANO,13,1),IF(ISNUMBER($H300),$H300,$G300)&gt;=DATE(ML_ANO,12,1)),1,""),"")</f>
        <v/>
      </c>
    </row>
    <row r="301">
      <c r="A301" s="42" t="inlineStr">
        <is>
          <t>A-297</t>
        </is>
      </c>
      <c r="B301" s="43" t="str">
        <f>IF($E301="","",IF(COUNTIF('Plan Cultivos'!$D$5:$D$204,"?*")=1,INDEX('Plan Cultivos'!$A$5:$A$204,MATCH("?*",'Plan Cultivos'!$D$5:$D$204,0)),""))</f>
        <v/>
      </c>
      <c r="C301" s="41" t="str">
        <f>IF($E301="","",ML_N)</f>
        <v/>
      </c>
      <c r="D301" s="43" t="str">
        <f>IF($B301="","",IFERROR(VLOOKUP($B301,'Plan Cultivos'!$A$5:$D$204,4,FALSE)&amp;"",""))</f>
        <v/>
      </c>
      <c r="E301" s="45" t="n"/>
      <c r="F301" s="43" t="n"/>
      <c r="G301" s="52" t="n"/>
      <c r="H301" s="52" t="n"/>
      <c r="I301" s="53" t="str">
        <f>IF(AND(ISNUMBER($G301),ISNUMBER($H301)),$H301-$G301+1,"")</f>
        <v/>
      </c>
      <c r="J301" s="43" t="str">
        <f>IF($E301="","",ML_RESP)</f>
        <v/>
      </c>
      <c r="K301" s="45" t="str">
        <f>IF($E301="","",IFERROR(VLOOKUP($B301,'Plan Cultivos'!$A$5:$T$204,20,FALSE)&amp;"",ML_FICHA&amp;""))</f>
        <v/>
      </c>
      <c r="L301" s="45" t="n"/>
      <c r="M301" s="43" t="n"/>
      <c r="N301" s="56" t="n"/>
      <c r="O301" s="67" t="str">
        <f>IF(ISNUMBER($G301),IF(AND($G301&lt;DATE(ML_ANO,2,1),IF(ISNUMBER($H301),$H301,$G301)&gt;=DATE(ML_ANO,1,1)),1,""),"")</f>
        <v/>
      </c>
      <c r="P301" s="67" t="str">
        <f>IF(ISNUMBER($G301),IF(AND($G301&lt;DATE(ML_ANO,3,1),IF(ISNUMBER($H301),$H301,$G301)&gt;=DATE(ML_ANO,2,1)),1,""),"")</f>
        <v/>
      </c>
      <c r="Q301" s="67" t="str">
        <f>IF(ISNUMBER($G301),IF(AND($G301&lt;DATE(ML_ANO,4,1),IF(ISNUMBER($H301),$H301,$G301)&gt;=DATE(ML_ANO,3,1)),1,""),"")</f>
        <v/>
      </c>
      <c r="R301" s="67" t="str">
        <f>IF(ISNUMBER($G301),IF(AND($G301&lt;DATE(ML_ANO,5,1),IF(ISNUMBER($H301),$H301,$G301)&gt;=DATE(ML_ANO,4,1)),1,""),"")</f>
        <v/>
      </c>
      <c r="S301" s="67" t="str">
        <f>IF(ISNUMBER($G301),IF(AND($G301&lt;DATE(ML_ANO,6,1),IF(ISNUMBER($H301),$H301,$G301)&gt;=DATE(ML_ANO,5,1)),1,""),"")</f>
        <v/>
      </c>
      <c r="T301" s="67" t="str">
        <f>IF(ISNUMBER($G301),IF(AND($G301&lt;DATE(ML_ANO,7,1),IF(ISNUMBER($H301),$H301,$G301)&gt;=DATE(ML_ANO,6,1)),1,""),"")</f>
        <v/>
      </c>
      <c r="U301" s="67" t="str">
        <f>IF(ISNUMBER($G301),IF(AND($G301&lt;DATE(ML_ANO,8,1),IF(ISNUMBER($H301),$H301,$G301)&gt;=DATE(ML_ANO,7,1)),1,""),"")</f>
        <v/>
      </c>
      <c r="V301" s="67" t="str">
        <f>IF(ISNUMBER($G301),IF(AND($G301&lt;DATE(ML_ANO,9,1),IF(ISNUMBER($H301),$H301,$G301)&gt;=DATE(ML_ANO,8,1)),1,""),"")</f>
        <v/>
      </c>
      <c r="W301" s="67" t="str">
        <f>IF(ISNUMBER($G301),IF(AND($G301&lt;DATE(ML_ANO,10,1),IF(ISNUMBER($H301),$H301,$G301)&gt;=DATE(ML_ANO,9,1)),1,""),"")</f>
        <v/>
      </c>
      <c r="X301" s="67" t="str">
        <f>IF(ISNUMBER($G301),IF(AND($G301&lt;DATE(ML_ANO,11,1),IF(ISNUMBER($H301),$H301,$G301)&gt;=DATE(ML_ANO,10,1)),1,""),"")</f>
        <v/>
      </c>
      <c r="Y301" s="67" t="str">
        <f>IF(ISNUMBER($G301),IF(AND($G301&lt;DATE(ML_ANO,12,1),IF(ISNUMBER($H301),$H301,$G301)&gt;=DATE(ML_ANO,11,1)),1,""),"")</f>
        <v/>
      </c>
      <c r="Z301" s="67" t="str">
        <f>IF(ISNUMBER($G301),IF(AND($G301&lt;DATE(ML_ANO,13,1),IF(ISNUMBER($H301),$H301,$G301)&gt;=DATE(ML_ANO,12,1)),1,""),"")</f>
        <v/>
      </c>
    </row>
    <row r="302">
      <c r="A302" s="57" t="inlineStr">
        <is>
          <t>A-298</t>
        </is>
      </c>
      <c r="B302" s="48" t="str">
        <f>IF($E302="","",IF(COUNTIF('Plan Cultivos'!$D$5:$D$204,"?*")=1,INDEX('Plan Cultivos'!$A$5:$A$204,MATCH("?*",'Plan Cultivos'!$D$5:$D$204,0)),""))</f>
        <v/>
      </c>
      <c r="C302" s="58" t="str">
        <f>IF($E302="","",ML_N)</f>
        <v/>
      </c>
      <c r="D302" s="48" t="str">
        <f>IF($B302="","",IFERROR(VLOOKUP($B302,'Plan Cultivos'!$A$5:$D$204,4,FALSE)&amp;"",""))</f>
        <v/>
      </c>
      <c r="E302" s="47" t="n"/>
      <c r="F302" s="48" t="n"/>
      <c r="G302" s="59" t="n"/>
      <c r="H302" s="59" t="n"/>
      <c r="I302" s="60" t="str">
        <f>IF(AND(ISNUMBER($G302),ISNUMBER($H302)),$H302-$G302+1,"")</f>
        <v/>
      </c>
      <c r="J302" s="48" t="str">
        <f>IF($E302="","",ML_RESP)</f>
        <v/>
      </c>
      <c r="K302" s="47" t="str">
        <f>IF($E302="","",IFERROR(VLOOKUP($B302,'Plan Cultivos'!$A$5:$T$204,20,FALSE)&amp;"",ML_FICHA&amp;""))</f>
        <v/>
      </c>
      <c r="L302" s="47" t="n"/>
      <c r="M302" s="48" t="n"/>
      <c r="N302" s="63" t="n"/>
      <c r="O302" s="68" t="str">
        <f>IF(ISNUMBER($G302),IF(AND($G302&lt;DATE(ML_ANO,2,1),IF(ISNUMBER($H302),$H302,$G302)&gt;=DATE(ML_ANO,1,1)),1,""),"")</f>
        <v/>
      </c>
      <c r="P302" s="68" t="str">
        <f>IF(ISNUMBER($G302),IF(AND($G302&lt;DATE(ML_ANO,3,1),IF(ISNUMBER($H302),$H302,$G302)&gt;=DATE(ML_ANO,2,1)),1,""),"")</f>
        <v/>
      </c>
      <c r="Q302" s="68" t="str">
        <f>IF(ISNUMBER($G302),IF(AND($G302&lt;DATE(ML_ANO,4,1),IF(ISNUMBER($H302),$H302,$G302)&gt;=DATE(ML_ANO,3,1)),1,""),"")</f>
        <v/>
      </c>
      <c r="R302" s="68" t="str">
        <f>IF(ISNUMBER($G302),IF(AND($G302&lt;DATE(ML_ANO,5,1),IF(ISNUMBER($H302),$H302,$G302)&gt;=DATE(ML_ANO,4,1)),1,""),"")</f>
        <v/>
      </c>
      <c r="S302" s="68" t="str">
        <f>IF(ISNUMBER($G302),IF(AND($G302&lt;DATE(ML_ANO,6,1),IF(ISNUMBER($H302),$H302,$G302)&gt;=DATE(ML_ANO,5,1)),1,""),"")</f>
        <v/>
      </c>
      <c r="T302" s="68" t="str">
        <f>IF(ISNUMBER($G302),IF(AND($G302&lt;DATE(ML_ANO,7,1),IF(ISNUMBER($H302),$H302,$G302)&gt;=DATE(ML_ANO,6,1)),1,""),"")</f>
        <v/>
      </c>
      <c r="U302" s="68" t="str">
        <f>IF(ISNUMBER($G302),IF(AND($G302&lt;DATE(ML_ANO,8,1),IF(ISNUMBER($H302),$H302,$G302)&gt;=DATE(ML_ANO,7,1)),1,""),"")</f>
        <v/>
      </c>
      <c r="V302" s="68" t="str">
        <f>IF(ISNUMBER($G302),IF(AND($G302&lt;DATE(ML_ANO,9,1),IF(ISNUMBER($H302),$H302,$G302)&gt;=DATE(ML_ANO,8,1)),1,""),"")</f>
        <v/>
      </c>
      <c r="W302" s="68" t="str">
        <f>IF(ISNUMBER($G302),IF(AND($G302&lt;DATE(ML_ANO,10,1),IF(ISNUMBER($H302),$H302,$G302)&gt;=DATE(ML_ANO,9,1)),1,""),"")</f>
        <v/>
      </c>
      <c r="X302" s="68" t="str">
        <f>IF(ISNUMBER($G302),IF(AND($G302&lt;DATE(ML_ANO,11,1),IF(ISNUMBER($H302),$H302,$G302)&gt;=DATE(ML_ANO,10,1)),1,""),"")</f>
        <v/>
      </c>
      <c r="Y302" s="68" t="str">
        <f>IF(ISNUMBER($G302),IF(AND($G302&lt;DATE(ML_ANO,12,1),IF(ISNUMBER($H302),$H302,$G302)&gt;=DATE(ML_ANO,11,1)),1,""),"")</f>
        <v/>
      </c>
      <c r="Z302" s="68" t="str">
        <f>IF(ISNUMBER($G302),IF(AND($G302&lt;DATE(ML_ANO,13,1),IF(ISNUMBER($H302),$H302,$G302)&gt;=DATE(ML_ANO,12,1)),1,""),"")</f>
        <v/>
      </c>
    </row>
    <row r="303">
      <c r="A303" s="42" t="inlineStr">
        <is>
          <t>A-299</t>
        </is>
      </c>
      <c r="B303" s="43" t="str">
        <f>IF($E303="","",IF(COUNTIF('Plan Cultivos'!$D$5:$D$204,"?*")=1,INDEX('Plan Cultivos'!$A$5:$A$204,MATCH("?*",'Plan Cultivos'!$D$5:$D$204,0)),""))</f>
        <v/>
      </c>
      <c r="C303" s="41" t="str">
        <f>IF($E303="","",ML_N)</f>
        <v/>
      </c>
      <c r="D303" s="43" t="str">
        <f>IF($B303="","",IFERROR(VLOOKUP($B303,'Plan Cultivos'!$A$5:$D$204,4,FALSE)&amp;"",""))</f>
        <v/>
      </c>
      <c r="E303" s="45" t="n"/>
      <c r="F303" s="43" t="n"/>
      <c r="G303" s="52" t="n"/>
      <c r="H303" s="52" t="n"/>
      <c r="I303" s="53" t="str">
        <f>IF(AND(ISNUMBER($G303),ISNUMBER($H303)),$H303-$G303+1,"")</f>
        <v/>
      </c>
      <c r="J303" s="43" t="str">
        <f>IF($E303="","",ML_RESP)</f>
        <v/>
      </c>
      <c r="K303" s="45" t="str">
        <f>IF($E303="","",IFERROR(VLOOKUP($B303,'Plan Cultivos'!$A$5:$T$204,20,FALSE)&amp;"",ML_FICHA&amp;""))</f>
        <v/>
      </c>
      <c r="L303" s="45" t="n"/>
      <c r="M303" s="43" t="n"/>
      <c r="N303" s="56" t="n"/>
      <c r="O303" s="67" t="str">
        <f>IF(ISNUMBER($G303),IF(AND($G303&lt;DATE(ML_ANO,2,1),IF(ISNUMBER($H303),$H303,$G303)&gt;=DATE(ML_ANO,1,1)),1,""),"")</f>
        <v/>
      </c>
      <c r="P303" s="67" t="str">
        <f>IF(ISNUMBER($G303),IF(AND($G303&lt;DATE(ML_ANO,3,1),IF(ISNUMBER($H303),$H303,$G303)&gt;=DATE(ML_ANO,2,1)),1,""),"")</f>
        <v/>
      </c>
      <c r="Q303" s="67" t="str">
        <f>IF(ISNUMBER($G303),IF(AND($G303&lt;DATE(ML_ANO,4,1),IF(ISNUMBER($H303),$H303,$G303)&gt;=DATE(ML_ANO,3,1)),1,""),"")</f>
        <v/>
      </c>
      <c r="R303" s="67" t="str">
        <f>IF(ISNUMBER($G303),IF(AND($G303&lt;DATE(ML_ANO,5,1),IF(ISNUMBER($H303),$H303,$G303)&gt;=DATE(ML_ANO,4,1)),1,""),"")</f>
        <v/>
      </c>
      <c r="S303" s="67" t="str">
        <f>IF(ISNUMBER($G303),IF(AND($G303&lt;DATE(ML_ANO,6,1),IF(ISNUMBER($H303),$H303,$G303)&gt;=DATE(ML_ANO,5,1)),1,""),"")</f>
        <v/>
      </c>
      <c r="T303" s="67" t="str">
        <f>IF(ISNUMBER($G303),IF(AND($G303&lt;DATE(ML_ANO,7,1),IF(ISNUMBER($H303),$H303,$G303)&gt;=DATE(ML_ANO,6,1)),1,""),"")</f>
        <v/>
      </c>
      <c r="U303" s="67" t="str">
        <f>IF(ISNUMBER($G303),IF(AND($G303&lt;DATE(ML_ANO,8,1),IF(ISNUMBER($H303),$H303,$G303)&gt;=DATE(ML_ANO,7,1)),1,""),"")</f>
        <v/>
      </c>
      <c r="V303" s="67" t="str">
        <f>IF(ISNUMBER($G303),IF(AND($G303&lt;DATE(ML_ANO,9,1),IF(ISNUMBER($H303),$H303,$G303)&gt;=DATE(ML_ANO,8,1)),1,""),"")</f>
        <v/>
      </c>
      <c r="W303" s="67" t="str">
        <f>IF(ISNUMBER($G303),IF(AND($G303&lt;DATE(ML_ANO,10,1),IF(ISNUMBER($H303),$H303,$G303)&gt;=DATE(ML_ANO,9,1)),1,""),"")</f>
        <v/>
      </c>
      <c r="X303" s="67" t="str">
        <f>IF(ISNUMBER($G303),IF(AND($G303&lt;DATE(ML_ANO,11,1),IF(ISNUMBER($H303),$H303,$G303)&gt;=DATE(ML_ANO,10,1)),1,""),"")</f>
        <v/>
      </c>
      <c r="Y303" s="67" t="str">
        <f>IF(ISNUMBER($G303),IF(AND($G303&lt;DATE(ML_ANO,12,1),IF(ISNUMBER($H303),$H303,$G303)&gt;=DATE(ML_ANO,11,1)),1,""),"")</f>
        <v/>
      </c>
      <c r="Z303" s="67" t="str">
        <f>IF(ISNUMBER($G303),IF(AND($G303&lt;DATE(ML_ANO,13,1),IF(ISNUMBER($H303),$H303,$G303)&gt;=DATE(ML_ANO,12,1)),1,""),"")</f>
        <v/>
      </c>
    </row>
    <row r="304">
      <c r="A304" s="57" t="inlineStr">
        <is>
          <t>A-300</t>
        </is>
      </c>
      <c r="B304" s="48" t="str">
        <f>IF($E304="","",IF(COUNTIF('Plan Cultivos'!$D$5:$D$204,"?*")=1,INDEX('Plan Cultivos'!$A$5:$A$204,MATCH("?*",'Plan Cultivos'!$D$5:$D$204,0)),""))</f>
        <v/>
      </c>
      <c r="C304" s="58" t="str">
        <f>IF($E304="","",ML_N)</f>
        <v/>
      </c>
      <c r="D304" s="48" t="str">
        <f>IF($B304="","",IFERROR(VLOOKUP($B304,'Plan Cultivos'!$A$5:$D$204,4,FALSE)&amp;"",""))</f>
        <v/>
      </c>
      <c r="E304" s="47" t="n"/>
      <c r="F304" s="48" t="n"/>
      <c r="G304" s="59" t="n"/>
      <c r="H304" s="59" t="n"/>
      <c r="I304" s="60" t="str">
        <f>IF(AND(ISNUMBER($G304),ISNUMBER($H304)),$H304-$G304+1,"")</f>
        <v/>
      </c>
      <c r="J304" s="48" t="str">
        <f>IF($E304="","",ML_RESP)</f>
        <v/>
      </c>
      <c r="K304" s="47" t="str">
        <f>IF($E304="","",IFERROR(VLOOKUP($B304,'Plan Cultivos'!$A$5:$T$204,20,FALSE)&amp;"",ML_FICHA&amp;""))</f>
        <v/>
      </c>
      <c r="L304" s="47" t="n"/>
      <c r="M304" s="48" t="n"/>
      <c r="N304" s="63" t="n"/>
      <c r="O304" s="68" t="str">
        <f>IF(ISNUMBER($G304),IF(AND($G304&lt;DATE(ML_ANO,2,1),IF(ISNUMBER($H304),$H304,$G304)&gt;=DATE(ML_ANO,1,1)),1,""),"")</f>
        <v/>
      </c>
      <c r="P304" s="68" t="str">
        <f>IF(ISNUMBER($G304),IF(AND($G304&lt;DATE(ML_ANO,3,1),IF(ISNUMBER($H304),$H304,$G304)&gt;=DATE(ML_ANO,2,1)),1,""),"")</f>
        <v/>
      </c>
      <c r="Q304" s="68" t="str">
        <f>IF(ISNUMBER($G304),IF(AND($G304&lt;DATE(ML_ANO,4,1),IF(ISNUMBER($H304),$H304,$G304)&gt;=DATE(ML_ANO,3,1)),1,""),"")</f>
        <v/>
      </c>
      <c r="R304" s="68" t="str">
        <f>IF(ISNUMBER($G304),IF(AND($G304&lt;DATE(ML_ANO,5,1),IF(ISNUMBER($H304),$H304,$G304)&gt;=DATE(ML_ANO,4,1)),1,""),"")</f>
        <v/>
      </c>
      <c r="S304" s="68" t="str">
        <f>IF(ISNUMBER($G304),IF(AND($G304&lt;DATE(ML_ANO,6,1),IF(ISNUMBER($H304),$H304,$G304)&gt;=DATE(ML_ANO,5,1)),1,""),"")</f>
        <v/>
      </c>
      <c r="T304" s="68" t="str">
        <f>IF(ISNUMBER($G304),IF(AND($G304&lt;DATE(ML_ANO,7,1),IF(ISNUMBER($H304),$H304,$G304)&gt;=DATE(ML_ANO,6,1)),1,""),"")</f>
        <v/>
      </c>
      <c r="U304" s="68" t="str">
        <f>IF(ISNUMBER($G304),IF(AND($G304&lt;DATE(ML_ANO,8,1),IF(ISNUMBER($H304),$H304,$G304)&gt;=DATE(ML_ANO,7,1)),1,""),"")</f>
        <v/>
      </c>
      <c r="V304" s="68" t="str">
        <f>IF(ISNUMBER($G304),IF(AND($G304&lt;DATE(ML_ANO,9,1),IF(ISNUMBER($H304),$H304,$G304)&gt;=DATE(ML_ANO,8,1)),1,""),"")</f>
        <v/>
      </c>
      <c r="W304" s="68" t="str">
        <f>IF(ISNUMBER($G304),IF(AND($G304&lt;DATE(ML_ANO,10,1),IF(ISNUMBER($H304),$H304,$G304)&gt;=DATE(ML_ANO,9,1)),1,""),"")</f>
        <v/>
      </c>
      <c r="X304" s="68" t="str">
        <f>IF(ISNUMBER($G304),IF(AND($G304&lt;DATE(ML_ANO,11,1),IF(ISNUMBER($H304),$H304,$G304)&gt;=DATE(ML_ANO,10,1)),1,""),"")</f>
        <v/>
      </c>
      <c r="Y304" s="68" t="str">
        <f>IF(ISNUMBER($G304),IF(AND($G304&lt;DATE(ML_ANO,12,1),IF(ISNUMBER($H304),$H304,$G304)&gt;=DATE(ML_ANO,11,1)),1,""),"")</f>
        <v/>
      </c>
      <c r="Z304" s="68" t="str">
        <f>IF(ISNUMBER($G304),IF(AND($G304&lt;DATE(ML_ANO,13,1),IF(ISNUMBER($H304),$H304,$G304)&gt;=DATE(ML_ANO,12,1)),1,""),"")</f>
        <v/>
      </c>
    </row>
  </sheetData>
  <autoFilter ref="A4:Z304"/>
  <mergeCells count="3">
    <mergeCell ref="A1:Z1"/>
    <mergeCell ref="O3:Z3"/>
    <mergeCell ref="A2:Z2"/>
  </mergeCells>
  <conditionalFormatting sqref="E5:E304">
    <cfRule type="expression" priority="1" dxfId="0">
      <formula>AND(COUNTIF($B5:$N5,"?*")+COUNT($B5:$N5)&gt;0,LEN(E5)=0)</formula>
    </cfRule>
  </conditionalFormatting>
  <conditionalFormatting sqref="F5:F304">
    <cfRule type="expression" priority="2" dxfId="0">
      <formula>AND(COUNTIF($B5:$N5,"?*")+COUNT($B5:$N5)&gt;0,LEN(F5)=0)</formula>
    </cfRule>
  </conditionalFormatting>
  <conditionalFormatting sqref="G5:G304">
    <cfRule type="expression" priority="3" dxfId="0">
      <formula>AND(COUNTIF($B5:$N5,"?*")+COUNT($B5:$N5)&gt;0,LEN(G5)=0)</formula>
    </cfRule>
  </conditionalFormatting>
  <conditionalFormatting sqref="H5:H304">
    <cfRule type="expression" priority="4" dxfId="0">
      <formula>AND(COUNTIF($B5:$N5,"?*")+COUNT($B5:$N5)&gt;0,LEN(H5)=0)</formula>
    </cfRule>
    <cfRule type="expression" priority="6" dxfId="3">
      <formula>AND(ISNUMBER($H5),ISNUMBER($G5),$H5&lt;$G5)</formula>
    </cfRule>
  </conditionalFormatting>
  <conditionalFormatting sqref="M5:M304">
    <cfRule type="expression" priority="5" dxfId="0">
      <formula>AND(COUNTIF($B5:$N5,"?*")+COUNT($B5:$N5)&gt;0,LEN(M5)=0)</formula>
    </cfRule>
  </conditionalFormatting>
  <conditionalFormatting sqref="A5:N304">
    <cfRule type="expression" priority="7" dxfId="1">
      <formula>AND($E5&lt;&gt;"",$M5&lt;&gt;"Ejecutada",$M5&lt;&gt;"Cancelada",ISNUMBER($G5),IF(ISNUMBER($H5),$H5,$G5)&lt;TODAY())</formula>
    </cfRule>
    <cfRule type="expression" priority="8" dxfId="4">
      <formula>AND($E5&lt;&gt;"",$M5&lt;&gt;"Ejecutada",$M5&lt;&gt;"Cancelada",ISNUMBER($G5),$G5&lt;=TODAY(),IF(ISNUMBER($H5),$H5,$G5)&gt;=TODAY())</formula>
    </cfRule>
  </conditionalFormatting>
  <conditionalFormatting sqref="O5:Z304">
    <cfRule type="expression" priority="9" dxfId="5">
      <formula>AND(O5=1,$M5="Ejecutada")</formula>
    </cfRule>
    <cfRule type="expression" priority="10" dxfId="6">
      <formula>AND(O5=1,$M5="Cancelada")</formula>
    </cfRule>
    <cfRule type="expression" priority="11" dxfId="7">
      <formula>AND(O5=1,$M5&lt;&gt;"Ejecutada",IF(ISNUMBER($H5),$H5,$G5)&lt;TODAY())</formula>
    </cfRule>
    <cfRule type="expression" priority="12" dxfId="8">
      <formula>O5=1</formula>
    </cfRule>
  </conditionalFormatting>
  <conditionalFormatting sqref="O4:Z4">
    <cfRule type="expression" priority="13" dxfId="9">
      <formula>AND(YEAR(TODAY())=ML_ANO,MONTH(TODAY())=COLUMN()-14)</formula>
    </cfRule>
  </conditionalFormatting>
  <conditionalFormatting sqref="N5:N304">
    <cfRule type="dataBar" priority="14">
      <dataBar showValue="1">
        <cfvo type="num" val="0"/>
        <cfvo type="num" val="100"/>
        <color rgb="FF7CC152"/>
      </dataBar>
    </cfRule>
  </conditionalFormatting>
  <dataValidations count="14">
    <dataValidation sqref="A5:A304" showDropDown="0" showInputMessage="1" showErrorMessage="0" allowBlank="1" promptTitle="Código de la actividad" prompt="Se asigna solo."/>
    <dataValidation sqref="B5:B304" showDropDown="0" showInputMessage="1" showErrorMessage="1" allowBlank="1" errorTitle="Valor fuera de la lista" error="Ese valor no está en la lista. Pulse «Sí» para dejarlo así o «No» para elegir uno. Puede ampliar las listas en la hoja «Listas»." promptTitle="Ciclo de la actividad" prompt="Elija el ID del ciclo (hoja Plan Cultivos) y el cultivo se llena solo. Si el plan tiene un solo ciclo, se elige solo." type="list" errorStyle="warning">
      <formula1>L_Ciclos</formula1>
    </dataValidation>
    <dataValidation sqref="C5:C304" showDropDown="0" showInputMessage="1" showErrorMessage="0" allowBlank="1" promptTitle="Se calcula sola" prompt="Sale de «Mi lote»."/>
    <dataValidation sqref="D5:D304" showDropDown="0" showInputMessage="1" showErrorMessage="1" allowBlank="1" errorTitle="Valor fuera de la lista" error="Ese valor no está en la lista. Pulse «Sí» para dejarlo así o «No» para elegir uno. Puede ampliar las listas en la hoja «Listas»." promptTitle="Cultivo" prompt="Sale del ciclo elegido. Si la actividad no es de un ciclo, elija el cultivo." type="list" errorStyle="warning">
      <formula1>L_Cultivo</formula1>
    </dataValidation>
    <dataValidation sqref="E5:E304" showDropDown="0" showInputMessage="1" showErrorMessage="0" allowBlank="1" promptTitle="Actividad" prompt="Qué se va a hacer, en pocas palabras. Ej.: Trasplante de plántulas, Fertilización edáfica 1."/>
    <dataValidation sqref="F5:F304" showDropDown="0" showInputMessage="1" showErrorMessage="1" allowBlank="1" errorTitle="Valor fuera de la lista" error="Ese valor no está en la lista. Pulse «Sí» para dejarlo así o «No» para elegir uno. Puede ampliar las listas en la hoja «Listas»." promptTitle="Tipo de actividad" prompt="Elija el tipo: con él se colorea el Gantt del tablero." type="list" errorStyle="warning">
      <formula1>L_TipoAct</formula1>
    </dataValidation>
    <dataValidation sqref="G5:G304" showDropDown="0" showInputMessage="1" showErrorMessage="1" allowBlank="1" errorTitle="Fecha no válida" error="Escriba una fecha entre 01/01/2025 y 31/12/2030 (dd/mm/aaaa). No use textos como «semanal»: para eso están la frecuencia y las observaciones." promptTitle="Fecha de inicio" prompt="Primer día de la actividad (dd/mm/aaaa)." type="date" errorStyle="stop" operator="between">
      <formula1>45658</formula1>
      <formula2>47848</formula2>
    </dataValidation>
    <dataValidation sqref="H5:H304" showDropDown="0" showInputMessage="1" showErrorMessage="1" allowBlank="1" errorTitle="Fecha no válida" error="La fecha debe estar entre 2025 y 2030 y no puede ser anterior a la fecha de inicio de la misma fila." promptTitle="Fecha de fin" prompt="Último día. Si dura un solo día, repita la fecha de inicio." type="custom" errorStyle="stop">
      <formula1>AND(ISNUMBER(H5),H5&gt;=45658,H5&lt;=47848,OR(NOT(ISNUMBER($G5)),H5&gt;=$G5))</formula1>
    </dataValidation>
    <dataValidation sqref="I5:I304" showDropDown="0" showInputMessage="1" showErrorMessage="0" allowBlank="1" promptTitle="Se calcula sola" prompt="Fin − inicio + 1."/>
    <dataValidation sqref="J5:J304" showDropDown="0" showInputMessage="1" showErrorMessage="1" allowBlank="1" errorTitle="Valor fuera de la lista" error="Ese valor no está en la lista. Pulse «Sí» para dejarlo así o «No» para elegir uno. Puede ampliar las listas en la hoja «Listas»." promptTitle="Responsable" prompt="Se propone el de «Mi lote». Cámbielo si otra persona la ejecuta." type="list" errorStyle="warning">
      <formula1>L_Resp</formula1>
    </dataValidation>
    <dataValidation sqref="K5:K304" showDropDown="0" showInputMessage="1" showErrorMessage="0" allowBlank="1" promptTitle="Ficha / grupo" prompt="Se propone la del ciclo o la de «Mi lote»."/>
    <dataValidation sqref="L5:L304" showDropDown="0" showInputMessage="1" showErrorMessage="0" allowBlank="1" promptTitle="Evidencia" prompt="Qué queda como soporte: foto, registro, informe, acta."/>
    <dataValidation sqref="M5:M304" showDropDown="0" showInputMessage="1" showErrorMessage="1" allowBlank="1" errorTitle="Elija de la lista" error="Ese valor no está permitido. Haga clic en la flecha ▼ de la celda y elija una opción de la lista." promptTitle="Estado" prompt="Planeada, En ejecución, Ejecutada, Aplazada o Cancelada. Lo vencido se pinta de rojo." type="list" errorStyle="stop">
      <formula1>L_EstAct</formula1>
    </dataValidation>
    <dataValidation sqref="N5:N304" showDropDown="0" showInputMessage="1" showErrorMessage="1" allowBlank="1" errorTitle="Porcentaje no válido" error="Escriba un número entero de 0 a 100 (ej.: 40 para 40 %)." promptTitle="% de avance" prompt="Número entero de 0 a 100." type="whole" errorStyle="stop" operator="between">
      <formula1>0</formula1>
      <formula2>100</formula2>
    </dataValidation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39A900"/>
    <outlinePr summaryBelow="1" summaryRight="1"/>
    <pageSetUpPr fitToPage="1"/>
  </sheetPr>
  <dimension ref="A1:P304"/>
  <sheetViews>
    <sheetView zoomScale="90"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7" customWidth="1" min="3" max="3"/>
    <col width="14" customWidth="1" min="4" max="4"/>
    <col width="28" customWidth="1" min="5" max="5"/>
    <col width="20" customWidth="1" min="6" max="6"/>
    <col width="20" customWidth="1" min="7" max="7"/>
    <col width="9" customWidth="1" min="8" max="8"/>
    <col width="11" customWidth="1" min="9" max="9"/>
    <col width="11" customWidth="1" min="10" max="10"/>
    <col width="12" customWidth="1" min="11" max="11"/>
    <col width="11" customWidth="1" min="12" max="12"/>
    <col width="10" customWidth="1" min="13" max="13"/>
    <col width="11" customWidth="1" min="14" max="14"/>
    <col width="22" customWidth="1" min="15" max="15"/>
    <col width="28" customWidth="1" min="16" max="16"/>
  </cols>
  <sheetData>
    <row r="1" ht="26" customHeight="1">
      <c r="A1" s="1" t="inlineStr">
        <is>
          <t>PLAN DE INSUMOS Y MATERIALES · una fila por insumo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3" ht="14" customHeight="1">
      <c r="A3" s="12" t="inlineStr">
        <is>
          <t>automático</t>
        </is>
      </c>
      <c r="B3" s="10" t="inlineStr">
        <is>
          <t>▼ lista</t>
        </is>
      </c>
      <c r="C3" s="12" t="inlineStr">
        <is>
          <t>automático</t>
        </is>
      </c>
      <c r="D3" s="10" t="inlineStr">
        <is>
          <t>▼ lista</t>
        </is>
      </c>
      <c r="E3" s="8" t="inlineStr">
        <is>
          <t>escriba</t>
        </is>
      </c>
      <c r="F3" s="10" t="inlineStr">
        <is>
          <t>▼ lista</t>
        </is>
      </c>
      <c r="G3" s="8" t="inlineStr">
        <is>
          <t>escriba</t>
        </is>
      </c>
      <c r="H3" s="10" t="inlineStr">
        <is>
          <t>▼ lista</t>
        </is>
      </c>
      <c r="I3" s="8" t="inlineStr">
        <is>
          <t>número</t>
        </is>
      </c>
      <c r="J3" s="8" t="inlineStr">
        <is>
          <t>número</t>
        </is>
      </c>
      <c r="K3" s="12" t="inlineStr">
        <is>
          <t>automático</t>
        </is>
      </c>
      <c r="L3" s="8" t="inlineStr">
        <is>
          <t>fecha</t>
        </is>
      </c>
      <c r="M3" s="8" t="inlineStr">
        <is>
          <t>número</t>
        </is>
      </c>
      <c r="N3" s="12" t="inlineStr">
        <is>
          <t>automático</t>
        </is>
      </c>
      <c r="O3" s="10" t="inlineStr">
        <is>
          <t>▼ lista</t>
        </is>
      </c>
      <c r="P3" s="8" t="inlineStr">
        <is>
          <t>escriba</t>
        </is>
      </c>
    </row>
    <row r="4" ht="44" customHeight="1">
      <c r="A4" s="22" t="inlineStr">
        <is>
          <t>ID requerimiento</t>
        </is>
      </c>
      <c r="B4" s="22" t="inlineStr">
        <is>
          <t>ID ciclo</t>
        </is>
      </c>
      <c r="C4" s="22" t="inlineStr">
        <is>
          <t>ID lote</t>
        </is>
      </c>
      <c r="D4" s="22" t="inlineStr">
        <is>
          <t>Cultivo</t>
        </is>
      </c>
      <c r="E4" s="22" t="inlineStr">
        <is>
          <t>Insumo / material</t>
        </is>
      </c>
      <c r="F4" s="22" t="inlineStr">
        <is>
          <t>Tipo insumo</t>
        </is>
      </c>
      <c r="G4" s="22" t="inlineStr">
        <is>
          <t>Especificación</t>
        </is>
      </c>
      <c r="H4" s="22" t="inlineStr">
        <is>
          <t>Unidad</t>
        </is>
      </c>
      <c r="I4" s="22" t="inlineStr">
        <is>
          <t>Cantidad planificada</t>
        </is>
      </c>
      <c r="J4" s="22" t="inlineStr">
        <is>
          <t>Valor unitario</t>
        </is>
      </c>
      <c r="K4" s="22" t="inlineStr">
        <is>
          <t>Costo total</t>
        </is>
      </c>
      <c r="L4" s="22" t="inlineStr">
        <is>
          <t>Fecha requerida</t>
        </is>
      </c>
      <c r="M4" s="22" t="inlineStr">
        <is>
          <t>Existencia actual</t>
        </is>
      </c>
      <c r="N4" s="22" t="inlineStr">
        <is>
          <t>Cantidad por comprar</t>
        </is>
      </c>
      <c r="O4" s="22" t="inlineStr">
        <is>
          <t>Responsable gestión</t>
        </is>
      </c>
      <c r="P4" s="22" t="inlineStr">
        <is>
          <t>Observaciones</t>
        </is>
      </c>
    </row>
    <row r="5">
      <c r="A5" s="42" t="inlineStr">
        <is>
          <t>I-001</t>
        </is>
      </c>
      <c r="B5" s="43" t="str">
        <f>IF(AND($E5="",$F5=""),"",IF(COUNTIF('Plan Cultivos'!$D$5:$D$204,"?*")=1,INDEX('Plan Cultivos'!$A$5:$A$204,MATCH("?*",'Plan Cultivos'!$D$5:$D$204,0)),""))</f>
        <v/>
      </c>
      <c r="C5" s="41" t="str">
        <f>IF(AND($E5="",$F5=""),"",ML_N)</f>
        <v/>
      </c>
      <c r="D5" s="43" t="str">
        <f>IF($B5="","",IFERROR(VLOOKUP($B5,'Plan Cultivos'!$A$5:$D$204,4,FALSE)&amp;"",""))</f>
        <v/>
      </c>
      <c r="E5" s="45" t="n"/>
      <c r="F5" s="43" t="n"/>
      <c r="G5" s="45" t="n"/>
      <c r="H5" s="43" t="n"/>
      <c r="I5" s="51" t="n"/>
      <c r="J5" s="69" t="n"/>
      <c r="K5" s="70" t="str">
        <f>IF(AND(ISNUMBER($I5),ISNUMBER($J5)),$I5*$J5,"")</f>
        <v/>
      </c>
      <c r="L5" s="52" t="n"/>
      <c r="M5" s="51" t="n"/>
      <c r="N5" s="44" t="str">
        <f>IF(ISNUMBER($I5),MAX(0,$I5-N($M5)),"")</f>
        <v/>
      </c>
      <c r="O5" s="43" t="str">
        <f>IF(AND($E5="",$F5=""),"",ML_RESP)</f>
        <v/>
      </c>
      <c r="P5" s="45" t="n"/>
    </row>
    <row r="6">
      <c r="A6" s="57" t="inlineStr">
        <is>
          <t>I-002</t>
        </is>
      </c>
      <c r="B6" s="48" t="str">
        <f>IF(AND($E6="",$F6=""),"",IF(COUNTIF('Plan Cultivos'!$D$5:$D$204,"?*")=1,INDEX('Plan Cultivos'!$A$5:$A$204,MATCH("?*",'Plan Cultivos'!$D$5:$D$204,0)),""))</f>
        <v/>
      </c>
      <c r="C6" s="58" t="str">
        <f>IF(AND($E6="",$F6=""),"",ML_N)</f>
        <v/>
      </c>
      <c r="D6" s="48" t="str">
        <f>IF($B6="","",IFERROR(VLOOKUP($B6,'Plan Cultivos'!$A$5:$D$204,4,FALSE)&amp;"",""))</f>
        <v/>
      </c>
      <c r="E6" s="47" t="n"/>
      <c r="F6" s="48" t="n"/>
      <c r="G6" s="47" t="n"/>
      <c r="H6" s="48" t="n"/>
      <c r="I6" s="49" t="n"/>
      <c r="J6" s="71" t="n"/>
      <c r="K6" s="72" t="str">
        <f>IF(AND(ISNUMBER($I6),ISNUMBER($J6)),$I6*$J6,"")</f>
        <v/>
      </c>
      <c r="L6" s="59" t="n"/>
      <c r="M6" s="49" t="n"/>
      <c r="N6" s="73" t="str">
        <f>IF(ISNUMBER($I6),MAX(0,$I6-N($M6)),"")</f>
        <v/>
      </c>
      <c r="O6" s="48" t="str">
        <f>IF(AND($E6="",$F6=""),"",ML_RESP)</f>
        <v/>
      </c>
      <c r="P6" s="47" t="n"/>
    </row>
    <row r="7">
      <c r="A7" s="42" t="inlineStr">
        <is>
          <t>I-003</t>
        </is>
      </c>
      <c r="B7" s="43" t="str">
        <f>IF(AND($E7="",$F7=""),"",IF(COUNTIF('Plan Cultivos'!$D$5:$D$204,"?*")=1,INDEX('Plan Cultivos'!$A$5:$A$204,MATCH("?*",'Plan Cultivos'!$D$5:$D$204,0)),""))</f>
        <v/>
      </c>
      <c r="C7" s="41" t="str">
        <f>IF(AND($E7="",$F7=""),"",ML_N)</f>
        <v/>
      </c>
      <c r="D7" s="43" t="str">
        <f>IF($B7="","",IFERROR(VLOOKUP($B7,'Plan Cultivos'!$A$5:$D$204,4,FALSE)&amp;"",""))</f>
        <v/>
      </c>
      <c r="E7" s="45" t="n"/>
      <c r="F7" s="43" t="n"/>
      <c r="G7" s="45" t="n"/>
      <c r="H7" s="43" t="n"/>
      <c r="I7" s="51" t="n"/>
      <c r="J7" s="69" t="n"/>
      <c r="K7" s="70" t="str">
        <f>IF(AND(ISNUMBER($I7),ISNUMBER($J7)),$I7*$J7,"")</f>
        <v/>
      </c>
      <c r="L7" s="52" t="n"/>
      <c r="M7" s="51" t="n"/>
      <c r="N7" s="44" t="str">
        <f>IF(ISNUMBER($I7),MAX(0,$I7-N($M7)),"")</f>
        <v/>
      </c>
      <c r="O7" s="43" t="str">
        <f>IF(AND($E7="",$F7=""),"",ML_RESP)</f>
        <v/>
      </c>
      <c r="P7" s="45" t="n"/>
    </row>
    <row r="8">
      <c r="A8" s="57" t="inlineStr">
        <is>
          <t>I-004</t>
        </is>
      </c>
      <c r="B8" s="48" t="str">
        <f>IF(AND($E8="",$F8=""),"",IF(COUNTIF('Plan Cultivos'!$D$5:$D$204,"?*")=1,INDEX('Plan Cultivos'!$A$5:$A$204,MATCH("?*",'Plan Cultivos'!$D$5:$D$204,0)),""))</f>
        <v/>
      </c>
      <c r="C8" s="58" t="str">
        <f>IF(AND($E8="",$F8=""),"",ML_N)</f>
        <v/>
      </c>
      <c r="D8" s="48" t="str">
        <f>IF($B8="","",IFERROR(VLOOKUP($B8,'Plan Cultivos'!$A$5:$D$204,4,FALSE)&amp;"",""))</f>
        <v/>
      </c>
      <c r="E8" s="47" t="n"/>
      <c r="F8" s="48" t="n"/>
      <c r="G8" s="47" t="n"/>
      <c r="H8" s="48" t="n"/>
      <c r="I8" s="49" t="n"/>
      <c r="J8" s="71" t="n"/>
      <c r="K8" s="72" t="str">
        <f>IF(AND(ISNUMBER($I8),ISNUMBER($J8)),$I8*$J8,"")</f>
        <v/>
      </c>
      <c r="L8" s="59" t="n"/>
      <c r="M8" s="49" t="n"/>
      <c r="N8" s="73" t="str">
        <f>IF(ISNUMBER($I8),MAX(0,$I8-N($M8)),"")</f>
        <v/>
      </c>
      <c r="O8" s="48" t="str">
        <f>IF(AND($E8="",$F8=""),"",ML_RESP)</f>
        <v/>
      </c>
      <c r="P8" s="47" t="n"/>
    </row>
    <row r="9">
      <c r="A9" s="42" t="inlineStr">
        <is>
          <t>I-005</t>
        </is>
      </c>
      <c r="B9" s="43" t="str">
        <f>IF(AND($E9="",$F9=""),"",IF(COUNTIF('Plan Cultivos'!$D$5:$D$204,"?*")=1,INDEX('Plan Cultivos'!$A$5:$A$204,MATCH("?*",'Plan Cultivos'!$D$5:$D$204,0)),""))</f>
        <v/>
      </c>
      <c r="C9" s="41" t="str">
        <f>IF(AND($E9="",$F9=""),"",ML_N)</f>
        <v/>
      </c>
      <c r="D9" s="43" t="str">
        <f>IF($B9="","",IFERROR(VLOOKUP($B9,'Plan Cultivos'!$A$5:$D$204,4,FALSE)&amp;"",""))</f>
        <v/>
      </c>
      <c r="E9" s="45" t="n"/>
      <c r="F9" s="43" t="n"/>
      <c r="G9" s="45" t="n"/>
      <c r="H9" s="43" t="n"/>
      <c r="I9" s="51" t="n"/>
      <c r="J9" s="69" t="n"/>
      <c r="K9" s="70" t="str">
        <f>IF(AND(ISNUMBER($I9),ISNUMBER($J9)),$I9*$J9,"")</f>
        <v/>
      </c>
      <c r="L9" s="52" t="n"/>
      <c r="M9" s="51" t="n"/>
      <c r="N9" s="44" t="str">
        <f>IF(ISNUMBER($I9),MAX(0,$I9-N($M9)),"")</f>
        <v/>
      </c>
      <c r="O9" s="43" t="str">
        <f>IF(AND($E9="",$F9=""),"",ML_RESP)</f>
        <v/>
      </c>
      <c r="P9" s="45" t="n"/>
    </row>
    <row r="10">
      <c r="A10" s="57" t="inlineStr">
        <is>
          <t>I-006</t>
        </is>
      </c>
      <c r="B10" s="48" t="str">
        <f>IF(AND($E10="",$F10=""),"",IF(COUNTIF('Plan Cultivos'!$D$5:$D$204,"?*")=1,INDEX('Plan Cultivos'!$A$5:$A$204,MATCH("?*",'Plan Cultivos'!$D$5:$D$204,0)),""))</f>
        <v/>
      </c>
      <c r="C10" s="58" t="str">
        <f>IF(AND($E10="",$F10=""),"",ML_N)</f>
        <v/>
      </c>
      <c r="D10" s="48" t="str">
        <f>IF($B10="","",IFERROR(VLOOKUP($B10,'Plan Cultivos'!$A$5:$D$204,4,FALSE)&amp;"",""))</f>
        <v/>
      </c>
      <c r="E10" s="47" t="n"/>
      <c r="F10" s="48" t="n"/>
      <c r="G10" s="47" t="n"/>
      <c r="H10" s="48" t="n"/>
      <c r="I10" s="49" t="n"/>
      <c r="J10" s="71" t="n"/>
      <c r="K10" s="72" t="str">
        <f>IF(AND(ISNUMBER($I10),ISNUMBER($J10)),$I10*$J10,"")</f>
        <v/>
      </c>
      <c r="L10" s="59" t="n"/>
      <c r="M10" s="49" t="n"/>
      <c r="N10" s="73" t="str">
        <f>IF(ISNUMBER($I10),MAX(0,$I10-N($M10)),"")</f>
        <v/>
      </c>
      <c r="O10" s="48" t="str">
        <f>IF(AND($E10="",$F10=""),"",ML_RESP)</f>
        <v/>
      </c>
      <c r="P10" s="47" t="n"/>
    </row>
    <row r="11">
      <c r="A11" s="42" t="inlineStr">
        <is>
          <t>I-007</t>
        </is>
      </c>
      <c r="B11" s="43" t="str">
        <f>IF(AND($E11="",$F11=""),"",IF(COUNTIF('Plan Cultivos'!$D$5:$D$204,"?*")=1,INDEX('Plan Cultivos'!$A$5:$A$204,MATCH("?*",'Plan Cultivos'!$D$5:$D$204,0)),""))</f>
        <v/>
      </c>
      <c r="C11" s="41" t="str">
        <f>IF(AND($E11="",$F11=""),"",ML_N)</f>
        <v/>
      </c>
      <c r="D11" s="43" t="str">
        <f>IF($B11="","",IFERROR(VLOOKUP($B11,'Plan Cultivos'!$A$5:$D$204,4,FALSE)&amp;"",""))</f>
        <v/>
      </c>
      <c r="E11" s="45" t="n"/>
      <c r="F11" s="43" t="n"/>
      <c r="G11" s="45" t="n"/>
      <c r="H11" s="43" t="n"/>
      <c r="I11" s="51" t="n"/>
      <c r="J11" s="69" t="n"/>
      <c r="K11" s="70" t="str">
        <f>IF(AND(ISNUMBER($I11),ISNUMBER($J11)),$I11*$J11,"")</f>
        <v/>
      </c>
      <c r="L11" s="52" t="n"/>
      <c r="M11" s="51" t="n"/>
      <c r="N11" s="44" t="str">
        <f>IF(ISNUMBER($I11),MAX(0,$I11-N($M11)),"")</f>
        <v/>
      </c>
      <c r="O11" s="43" t="str">
        <f>IF(AND($E11="",$F11=""),"",ML_RESP)</f>
        <v/>
      </c>
      <c r="P11" s="45" t="n"/>
    </row>
    <row r="12">
      <c r="A12" s="57" t="inlineStr">
        <is>
          <t>I-008</t>
        </is>
      </c>
      <c r="B12" s="48" t="str">
        <f>IF(AND($E12="",$F12=""),"",IF(COUNTIF('Plan Cultivos'!$D$5:$D$204,"?*")=1,INDEX('Plan Cultivos'!$A$5:$A$204,MATCH("?*",'Plan Cultivos'!$D$5:$D$204,0)),""))</f>
        <v/>
      </c>
      <c r="C12" s="58" t="str">
        <f>IF(AND($E12="",$F12=""),"",ML_N)</f>
        <v/>
      </c>
      <c r="D12" s="48" t="str">
        <f>IF($B12="","",IFERROR(VLOOKUP($B12,'Plan Cultivos'!$A$5:$D$204,4,FALSE)&amp;"",""))</f>
        <v/>
      </c>
      <c r="E12" s="47" t="n"/>
      <c r="F12" s="48" t="n"/>
      <c r="G12" s="47" t="n"/>
      <c r="H12" s="48" t="n"/>
      <c r="I12" s="49" t="n"/>
      <c r="J12" s="71" t="n"/>
      <c r="K12" s="72" t="str">
        <f>IF(AND(ISNUMBER($I12),ISNUMBER($J12)),$I12*$J12,"")</f>
        <v/>
      </c>
      <c r="L12" s="59" t="n"/>
      <c r="M12" s="49" t="n"/>
      <c r="N12" s="73" t="str">
        <f>IF(ISNUMBER($I12),MAX(0,$I12-N($M12)),"")</f>
        <v/>
      </c>
      <c r="O12" s="48" t="str">
        <f>IF(AND($E12="",$F12=""),"",ML_RESP)</f>
        <v/>
      </c>
      <c r="P12" s="47" t="n"/>
    </row>
    <row r="13">
      <c r="A13" s="42" t="inlineStr">
        <is>
          <t>I-009</t>
        </is>
      </c>
      <c r="B13" s="43" t="str">
        <f>IF(AND($E13="",$F13=""),"",IF(COUNTIF('Plan Cultivos'!$D$5:$D$204,"?*")=1,INDEX('Plan Cultivos'!$A$5:$A$204,MATCH("?*",'Plan Cultivos'!$D$5:$D$204,0)),""))</f>
        <v/>
      </c>
      <c r="C13" s="41" t="str">
        <f>IF(AND($E13="",$F13=""),"",ML_N)</f>
        <v/>
      </c>
      <c r="D13" s="43" t="str">
        <f>IF($B13="","",IFERROR(VLOOKUP($B13,'Plan Cultivos'!$A$5:$D$204,4,FALSE)&amp;"",""))</f>
        <v/>
      </c>
      <c r="E13" s="45" t="n"/>
      <c r="F13" s="43" t="n"/>
      <c r="G13" s="45" t="n"/>
      <c r="H13" s="43" t="n"/>
      <c r="I13" s="51" t="n"/>
      <c r="J13" s="69" t="n"/>
      <c r="K13" s="70" t="str">
        <f>IF(AND(ISNUMBER($I13),ISNUMBER($J13)),$I13*$J13,"")</f>
        <v/>
      </c>
      <c r="L13" s="52" t="n"/>
      <c r="M13" s="51" t="n"/>
      <c r="N13" s="44" t="str">
        <f>IF(ISNUMBER($I13),MAX(0,$I13-N($M13)),"")</f>
        <v/>
      </c>
      <c r="O13" s="43" t="str">
        <f>IF(AND($E13="",$F13=""),"",ML_RESP)</f>
        <v/>
      </c>
      <c r="P13" s="45" t="n"/>
    </row>
    <row r="14">
      <c r="A14" s="57" t="inlineStr">
        <is>
          <t>I-010</t>
        </is>
      </c>
      <c r="B14" s="48" t="str">
        <f>IF(AND($E14="",$F14=""),"",IF(COUNTIF('Plan Cultivos'!$D$5:$D$204,"?*")=1,INDEX('Plan Cultivos'!$A$5:$A$204,MATCH("?*",'Plan Cultivos'!$D$5:$D$204,0)),""))</f>
        <v/>
      </c>
      <c r="C14" s="58" t="str">
        <f>IF(AND($E14="",$F14=""),"",ML_N)</f>
        <v/>
      </c>
      <c r="D14" s="48" t="str">
        <f>IF($B14="","",IFERROR(VLOOKUP($B14,'Plan Cultivos'!$A$5:$D$204,4,FALSE)&amp;"",""))</f>
        <v/>
      </c>
      <c r="E14" s="47" t="n"/>
      <c r="F14" s="48" t="n"/>
      <c r="G14" s="47" t="n"/>
      <c r="H14" s="48" t="n"/>
      <c r="I14" s="49" t="n"/>
      <c r="J14" s="71" t="n"/>
      <c r="K14" s="72" t="str">
        <f>IF(AND(ISNUMBER($I14),ISNUMBER($J14)),$I14*$J14,"")</f>
        <v/>
      </c>
      <c r="L14" s="59" t="n"/>
      <c r="M14" s="49" t="n"/>
      <c r="N14" s="73" t="str">
        <f>IF(ISNUMBER($I14),MAX(0,$I14-N($M14)),"")</f>
        <v/>
      </c>
      <c r="O14" s="48" t="str">
        <f>IF(AND($E14="",$F14=""),"",ML_RESP)</f>
        <v/>
      </c>
      <c r="P14" s="47" t="n"/>
    </row>
    <row r="15">
      <c r="A15" s="42" t="inlineStr">
        <is>
          <t>I-011</t>
        </is>
      </c>
      <c r="B15" s="43" t="str">
        <f>IF(AND($E15="",$F15=""),"",IF(COUNTIF('Plan Cultivos'!$D$5:$D$204,"?*")=1,INDEX('Plan Cultivos'!$A$5:$A$204,MATCH("?*",'Plan Cultivos'!$D$5:$D$204,0)),""))</f>
        <v/>
      </c>
      <c r="C15" s="41" t="str">
        <f>IF(AND($E15="",$F15=""),"",ML_N)</f>
        <v/>
      </c>
      <c r="D15" s="43" t="str">
        <f>IF($B15="","",IFERROR(VLOOKUP($B15,'Plan Cultivos'!$A$5:$D$204,4,FALSE)&amp;"",""))</f>
        <v/>
      </c>
      <c r="E15" s="45" t="n"/>
      <c r="F15" s="43" t="n"/>
      <c r="G15" s="45" t="n"/>
      <c r="H15" s="43" t="n"/>
      <c r="I15" s="51" t="n"/>
      <c r="J15" s="69" t="n"/>
      <c r="K15" s="70" t="str">
        <f>IF(AND(ISNUMBER($I15),ISNUMBER($J15)),$I15*$J15,"")</f>
        <v/>
      </c>
      <c r="L15" s="52" t="n"/>
      <c r="M15" s="51" t="n"/>
      <c r="N15" s="44" t="str">
        <f>IF(ISNUMBER($I15),MAX(0,$I15-N($M15)),"")</f>
        <v/>
      </c>
      <c r="O15" s="43" t="str">
        <f>IF(AND($E15="",$F15=""),"",ML_RESP)</f>
        <v/>
      </c>
      <c r="P15" s="45" t="n"/>
    </row>
    <row r="16">
      <c r="A16" s="57" t="inlineStr">
        <is>
          <t>I-012</t>
        </is>
      </c>
      <c r="B16" s="48" t="str">
        <f>IF(AND($E16="",$F16=""),"",IF(COUNTIF('Plan Cultivos'!$D$5:$D$204,"?*")=1,INDEX('Plan Cultivos'!$A$5:$A$204,MATCH("?*",'Plan Cultivos'!$D$5:$D$204,0)),""))</f>
        <v/>
      </c>
      <c r="C16" s="58" t="str">
        <f>IF(AND($E16="",$F16=""),"",ML_N)</f>
        <v/>
      </c>
      <c r="D16" s="48" t="str">
        <f>IF($B16="","",IFERROR(VLOOKUP($B16,'Plan Cultivos'!$A$5:$D$204,4,FALSE)&amp;"",""))</f>
        <v/>
      </c>
      <c r="E16" s="47" t="n"/>
      <c r="F16" s="48" t="n"/>
      <c r="G16" s="47" t="n"/>
      <c r="H16" s="48" t="n"/>
      <c r="I16" s="49" t="n"/>
      <c r="J16" s="71" t="n"/>
      <c r="K16" s="72" t="str">
        <f>IF(AND(ISNUMBER($I16),ISNUMBER($J16)),$I16*$J16,"")</f>
        <v/>
      </c>
      <c r="L16" s="59" t="n"/>
      <c r="M16" s="49" t="n"/>
      <c r="N16" s="73" t="str">
        <f>IF(ISNUMBER($I16),MAX(0,$I16-N($M16)),"")</f>
        <v/>
      </c>
      <c r="O16" s="48" t="str">
        <f>IF(AND($E16="",$F16=""),"",ML_RESP)</f>
        <v/>
      </c>
      <c r="P16" s="47" t="n"/>
    </row>
    <row r="17">
      <c r="A17" s="42" t="inlineStr">
        <is>
          <t>I-013</t>
        </is>
      </c>
      <c r="B17" s="43" t="str">
        <f>IF(AND($E17="",$F17=""),"",IF(COUNTIF('Plan Cultivos'!$D$5:$D$204,"?*")=1,INDEX('Plan Cultivos'!$A$5:$A$204,MATCH("?*",'Plan Cultivos'!$D$5:$D$204,0)),""))</f>
        <v/>
      </c>
      <c r="C17" s="41" t="str">
        <f>IF(AND($E17="",$F17=""),"",ML_N)</f>
        <v/>
      </c>
      <c r="D17" s="43" t="str">
        <f>IF($B17="","",IFERROR(VLOOKUP($B17,'Plan Cultivos'!$A$5:$D$204,4,FALSE)&amp;"",""))</f>
        <v/>
      </c>
      <c r="E17" s="45" t="n"/>
      <c r="F17" s="43" t="n"/>
      <c r="G17" s="45" t="n"/>
      <c r="H17" s="43" t="n"/>
      <c r="I17" s="51" t="n"/>
      <c r="J17" s="69" t="n"/>
      <c r="K17" s="70" t="str">
        <f>IF(AND(ISNUMBER($I17),ISNUMBER($J17)),$I17*$J17,"")</f>
        <v/>
      </c>
      <c r="L17" s="52" t="n"/>
      <c r="M17" s="51" t="n"/>
      <c r="N17" s="44" t="str">
        <f>IF(ISNUMBER($I17),MAX(0,$I17-N($M17)),"")</f>
        <v/>
      </c>
      <c r="O17" s="43" t="str">
        <f>IF(AND($E17="",$F17=""),"",ML_RESP)</f>
        <v/>
      </c>
      <c r="P17" s="45" t="n"/>
    </row>
    <row r="18">
      <c r="A18" s="57" t="inlineStr">
        <is>
          <t>I-014</t>
        </is>
      </c>
      <c r="B18" s="48" t="str">
        <f>IF(AND($E18="",$F18=""),"",IF(COUNTIF('Plan Cultivos'!$D$5:$D$204,"?*")=1,INDEX('Plan Cultivos'!$A$5:$A$204,MATCH("?*",'Plan Cultivos'!$D$5:$D$204,0)),""))</f>
        <v/>
      </c>
      <c r="C18" s="58" t="str">
        <f>IF(AND($E18="",$F18=""),"",ML_N)</f>
        <v/>
      </c>
      <c r="D18" s="48" t="str">
        <f>IF($B18="","",IFERROR(VLOOKUP($B18,'Plan Cultivos'!$A$5:$D$204,4,FALSE)&amp;"",""))</f>
        <v/>
      </c>
      <c r="E18" s="47" t="n"/>
      <c r="F18" s="48" t="n"/>
      <c r="G18" s="47" t="n"/>
      <c r="H18" s="48" t="n"/>
      <c r="I18" s="49" t="n"/>
      <c r="J18" s="71" t="n"/>
      <c r="K18" s="72" t="str">
        <f>IF(AND(ISNUMBER($I18),ISNUMBER($J18)),$I18*$J18,"")</f>
        <v/>
      </c>
      <c r="L18" s="59" t="n"/>
      <c r="M18" s="49" t="n"/>
      <c r="N18" s="73" t="str">
        <f>IF(ISNUMBER($I18),MAX(0,$I18-N($M18)),"")</f>
        <v/>
      </c>
      <c r="O18" s="48" t="str">
        <f>IF(AND($E18="",$F18=""),"",ML_RESP)</f>
        <v/>
      </c>
      <c r="P18" s="47" t="n"/>
    </row>
    <row r="19">
      <c r="A19" s="42" t="inlineStr">
        <is>
          <t>I-015</t>
        </is>
      </c>
      <c r="B19" s="43" t="str">
        <f>IF(AND($E19="",$F19=""),"",IF(COUNTIF('Plan Cultivos'!$D$5:$D$204,"?*")=1,INDEX('Plan Cultivos'!$A$5:$A$204,MATCH("?*",'Plan Cultivos'!$D$5:$D$204,0)),""))</f>
        <v/>
      </c>
      <c r="C19" s="41" t="str">
        <f>IF(AND($E19="",$F19=""),"",ML_N)</f>
        <v/>
      </c>
      <c r="D19" s="43" t="str">
        <f>IF($B19="","",IFERROR(VLOOKUP($B19,'Plan Cultivos'!$A$5:$D$204,4,FALSE)&amp;"",""))</f>
        <v/>
      </c>
      <c r="E19" s="45" t="n"/>
      <c r="F19" s="43" t="n"/>
      <c r="G19" s="45" t="n"/>
      <c r="H19" s="43" t="n"/>
      <c r="I19" s="51" t="n"/>
      <c r="J19" s="69" t="n"/>
      <c r="K19" s="70" t="str">
        <f>IF(AND(ISNUMBER($I19),ISNUMBER($J19)),$I19*$J19,"")</f>
        <v/>
      </c>
      <c r="L19" s="52" t="n"/>
      <c r="M19" s="51" t="n"/>
      <c r="N19" s="44" t="str">
        <f>IF(ISNUMBER($I19),MAX(0,$I19-N($M19)),"")</f>
        <v/>
      </c>
      <c r="O19" s="43" t="str">
        <f>IF(AND($E19="",$F19=""),"",ML_RESP)</f>
        <v/>
      </c>
      <c r="P19" s="45" t="n"/>
    </row>
    <row r="20">
      <c r="A20" s="57" t="inlineStr">
        <is>
          <t>I-016</t>
        </is>
      </c>
      <c r="B20" s="48" t="str">
        <f>IF(AND($E20="",$F20=""),"",IF(COUNTIF('Plan Cultivos'!$D$5:$D$204,"?*")=1,INDEX('Plan Cultivos'!$A$5:$A$204,MATCH("?*",'Plan Cultivos'!$D$5:$D$204,0)),""))</f>
        <v/>
      </c>
      <c r="C20" s="58" t="str">
        <f>IF(AND($E20="",$F20=""),"",ML_N)</f>
        <v/>
      </c>
      <c r="D20" s="48" t="str">
        <f>IF($B20="","",IFERROR(VLOOKUP($B20,'Plan Cultivos'!$A$5:$D$204,4,FALSE)&amp;"",""))</f>
        <v/>
      </c>
      <c r="E20" s="47" t="n"/>
      <c r="F20" s="48" t="n"/>
      <c r="G20" s="47" t="n"/>
      <c r="H20" s="48" t="n"/>
      <c r="I20" s="49" t="n"/>
      <c r="J20" s="71" t="n"/>
      <c r="K20" s="72" t="str">
        <f>IF(AND(ISNUMBER($I20),ISNUMBER($J20)),$I20*$J20,"")</f>
        <v/>
      </c>
      <c r="L20" s="59" t="n"/>
      <c r="M20" s="49" t="n"/>
      <c r="N20" s="73" t="str">
        <f>IF(ISNUMBER($I20),MAX(0,$I20-N($M20)),"")</f>
        <v/>
      </c>
      <c r="O20" s="48" t="str">
        <f>IF(AND($E20="",$F20=""),"",ML_RESP)</f>
        <v/>
      </c>
      <c r="P20" s="47" t="n"/>
    </row>
    <row r="21">
      <c r="A21" s="42" t="inlineStr">
        <is>
          <t>I-017</t>
        </is>
      </c>
      <c r="B21" s="43" t="str">
        <f>IF(AND($E21="",$F21=""),"",IF(COUNTIF('Plan Cultivos'!$D$5:$D$204,"?*")=1,INDEX('Plan Cultivos'!$A$5:$A$204,MATCH("?*",'Plan Cultivos'!$D$5:$D$204,0)),""))</f>
        <v/>
      </c>
      <c r="C21" s="41" t="str">
        <f>IF(AND($E21="",$F21=""),"",ML_N)</f>
        <v/>
      </c>
      <c r="D21" s="43" t="str">
        <f>IF($B21="","",IFERROR(VLOOKUP($B21,'Plan Cultivos'!$A$5:$D$204,4,FALSE)&amp;"",""))</f>
        <v/>
      </c>
      <c r="E21" s="45" t="n"/>
      <c r="F21" s="43" t="n"/>
      <c r="G21" s="45" t="n"/>
      <c r="H21" s="43" t="n"/>
      <c r="I21" s="51" t="n"/>
      <c r="J21" s="69" t="n"/>
      <c r="K21" s="70" t="str">
        <f>IF(AND(ISNUMBER($I21),ISNUMBER($J21)),$I21*$J21,"")</f>
        <v/>
      </c>
      <c r="L21" s="52" t="n"/>
      <c r="M21" s="51" t="n"/>
      <c r="N21" s="44" t="str">
        <f>IF(ISNUMBER($I21),MAX(0,$I21-N($M21)),"")</f>
        <v/>
      </c>
      <c r="O21" s="43" t="str">
        <f>IF(AND($E21="",$F21=""),"",ML_RESP)</f>
        <v/>
      </c>
      <c r="P21" s="45" t="n"/>
    </row>
    <row r="22">
      <c r="A22" s="57" t="inlineStr">
        <is>
          <t>I-018</t>
        </is>
      </c>
      <c r="B22" s="48" t="str">
        <f>IF(AND($E22="",$F22=""),"",IF(COUNTIF('Plan Cultivos'!$D$5:$D$204,"?*")=1,INDEX('Plan Cultivos'!$A$5:$A$204,MATCH("?*",'Plan Cultivos'!$D$5:$D$204,0)),""))</f>
        <v/>
      </c>
      <c r="C22" s="58" t="str">
        <f>IF(AND($E22="",$F22=""),"",ML_N)</f>
        <v/>
      </c>
      <c r="D22" s="48" t="str">
        <f>IF($B22="","",IFERROR(VLOOKUP($B22,'Plan Cultivos'!$A$5:$D$204,4,FALSE)&amp;"",""))</f>
        <v/>
      </c>
      <c r="E22" s="47" t="n"/>
      <c r="F22" s="48" t="n"/>
      <c r="G22" s="47" t="n"/>
      <c r="H22" s="48" t="n"/>
      <c r="I22" s="49" t="n"/>
      <c r="J22" s="71" t="n"/>
      <c r="K22" s="72" t="str">
        <f>IF(AND(ISNUMBER($I22),ISNUMBER($J22)),$I22*$J22,"")</f>
        <v/>
      </c>
      <c r="L22" s="59" t="n"/>
      <c r="M22" s="49" t="n"/>
      <c r="N22" s="73" t="str">
        <f>IF(ISNUMBER($I22),MAX(0,$I22-N($M22)),"")</f>
        <v/>
      </c>
      <c r="O22" s="48" t="str">
        <f>IF(AND($E22="",$F22=""),"",ML_RESP)</f>
        <v/>
      </c>
      <c r="P22" s="47" t="n"/>
    </row>
    <row r="23">
      <c r="A23" s="42" t="inlineStr">
        <is>
          <t>I-019</t>
        </is>
      </c>
      <c r="B23" s="43" t="str">
        <f>IF(AND($E23="",$F23=""),"",IF(COUNTIF('Plan Cultivos'!$D$5:$D$204,"?*")=1,INDEX('Plan Cultivos'!$A$5:$A$204,MATCH("?*",'Plan Cultivos'!$D$5:$D$204,0)),""))</f>
        <v/>
      </c>
      <c r="C23" s="41" t="str">
        <f>IF(AND($E23="",$F23=""),"",ML_N)</f>
        <v/>
      </c>
      <c r="D23" s="43" t="str">
        <f>IF($B23="","",IFERROR(VLOOKUP($B23,'Plan Cultivos'!$A$5:$D$204,4,FALSE)&amp;"",""))</f>
        <v/>
      </c>
      <c r="E23" s="45" t="n"/>
      <c r="F23" s="43" t="n"/>
      <c r="G23" s="45" t="n"/>
      <c r="H23" s="43" t="n"/>
      <c r="I23" s="51" t="n"/>
      <c r="J23" s="69" t="n"/>
      <c r="K23" s="70" t="str">
        <f>IF(AND(ISNUMBER($I23),ISNUMBER($J23)),$I23*$J23,"")</f>
        <v/>
      </c>
      <c r="L23" s="52" t="n"/>
      <c r="M23" s="51" t="n"/>
      <c r="N23" s="44" t="str">
        <f>IF(ISNUMBER($I23),MAX(0,$I23-N($M23)),"")</f>
        <v/>
      </c>
      <c r="O23" s="43" t="str">
        <f>IF(AND($E23="",$F23=""),"",ML_RESP)</f>
        <v/>
      </c>
      <c r="P23" s="45" t="n"/>
    </row>
    <row r="24">
      <c r="A24" s="57" t="inlineStr">
        <is>
          <t>I-020</t>
        </is>
      </c>
      <c r="B24" s="48" t="str">
        <f>IF(AND($E24="",$F24=""),"",IF(COUNTIF('Plan Cultivos'!$D$5:$D$204,"?*")=1,INDEX('Plan Cultivos'!$A$5:$A$204,MATCH("?*",'Plan Cultivos'!$D$5:$D$204,0)),""))</f>
        <v/>
      </c>
      <c r="C24" s="58" t="str">
        <f>IF(AND($E24="",$F24=""),"",ML_N)</f>
        <v/>
      </c>
      <c r="D24" s="48" t="str">
        <f>IF($B24="","",IFERROR(VLOOKUP($B24,'Plan Cultivos'!$A$5:$D$204,4,FALSE)&amp;"",""))</f>
        <v/>
      </c>
      <c r="E24" s="47" t="n"/>
      <c r="F24" s="48" t="n"/>
      <c r="G24" s="47" t="n"/>
      <c r="H24" s="48" t="n"/>
      <c r="I24" s="49" t="n"/>
      <c r="J24" s="71" t="n"/>
      <c r="K24" s="72" t="str">
        <f>IF(AND(ISNUMBER($I24),ISNUMBER($J24)),$I24*$J24,"")</f>
        <v/>
      </c>
      <c r="L24" s="59" t="n"/>
      <c r="M24" s="49" t="n"/>
      <c r="N24" s="73" t="str">
        <f>IF(ISNUMBER($I24),MAX(0,$I24-N($M24)),"")</f>
        <v/>
      </c>
      <c r="O24" s="48" t="str">
        <f>IF(AND($E24="",$F24=""),"",ML_RESP)</f>
        <v/>
      </c>
      <c r="P24" s="47" t="n"/>
    </row>
    <row r="25">
      <c r="A25" s="42" t="inlineStr">
        <is>
          <t>I-021</t>
        </is>
      </c>
      <c r="B25" s="43" t="str">
        <f>IF(AND($E25="",$F25=""),"",IF(COUNTIF('Plan Cultivos'!$D$5:$D$204,"?*")=1,INDEX('Plan Cultivos'!$A$5:$A$204,MATCH("?*",'Plan Cultivos'!$D$5:$D$204,0)),""))</f>
        <v/>
      </c>
      <c r="C25" s="41" t="str">
        <f>IF(AND($E25="",$F25=""),"",ML_N)</f>
        <v/>
      </c>
      <c r="D25" s="43" t="str">
        <f>IF($B25="","",IFERROR(VLOOKUP($B25,'Plan Cultivos'!$A$5:$D$204,4,FALSE)&amp;"",""))</f>
        <v/>
      </c>
      <c r="E25" s="45" t="n"/>
      <c r="F25" s="43" t="n"/>
      <c r="G25" s="45" t="n"/>
      <c r="H25" s="43" t="n"/>
      <c r="I25" s="51" t="n"/>
      <c r="J25" s="69" t="n"/>
      <c r="K25" s="70" t="str">
        <f>IF(AND(ISNUMBER($I25),ISNUMBER($J25)),$I25*$J25,"")</f>
        <v/>
      </c>
      <c r="L25" s="52" t="n"/>
      <c r="M25" s="51" t="n"/>
      <c r="N25" s="44" t="str">
        <f>IF(ISNUMBER($I25),MAX(0,$I25-N($M25)),"")</f>
        <v/>
      </c>
      <c r="O25" s="43" t="str">
        <f>IF(AND($E25="",$F25=""),"",ML_RESP)</f>
        <v/>
      </c>
      <c r="P25" s="45" t="n"/>
    </row>
    <row r="26">
      <c r="A26" s="57" t="inlineStr">
        <is>
          <t>I-022</t>
        </is>
      </c>
      <c r="B26" s="48" t="str">
        <f>IF(AND($E26="",$F26=""),"",IF(COUNTIF('Plan Cultivos'!$D$5:$D$204,"?*")=1,INDEX('Plan Cultivos'!$A$5:$A$204,MATCH("?*",'Plan Cultivos'!$D$5:$D$204,0)),""))</f>
        <v/>
      </c>
      <c r="C26" s="58" t="str">
        <f>IF(AND($E26="",$F26=""),"",ML_N)</f>
        <v/>
      </c>
      <c r="D26" s="48" t="str">
        <f>IF($B26="","",IFERROR(VLOOKUP($B26,'Plan Cultivos'!$A$5:$D$204,4,FALSE)&amp;"",""))</f>
        <v/>
      </c>
      <c r="E26" s="47" t="n"/>
      <c r="F26" s="48" t="n"/>
      <c r="G26" s="47" t="n"/>
      <c r="H26" s="48" t="n"/>
      <c r="I26" s="49" t="n"/>
      <c r="J26" s="71" t="n"/>
      <c r="K26" s="72" t="str">
        <f>IF(AND(ISNUMBER($I26),ISNUMBER($J26)),$I26*$J26,"")</f>
        <v/>
      </c>
      <c r="L26" s="59" t="n"/>
      <c r="M26" s="49" t="n"/>
      <c r="N26" s="73" t="str">
        <f>IF(ISNUMBER($I26),MAX(0,$I26-N($M26)),"")</f>
        <v/>
      </c>
      <c r="O26" s="48" t="str">
        <f>IF(AND($E26="",$F26=""),"",ML_RESP)</f>
        <v/>
      </c>
      <c r="P26" s="47" t="n"/>
    </row>
    <row r="27">
      <c r="A27" s="42" t="inlineStr">
        <is>
          <t>I-023</t>
        </is>
      </c>
      <c r="B27" s="43" t="str">
        <f>IF(AND($E27="",$F27=""),"",IF(COUNTIF('Plan Cultivos'!$D$5:$D$204,"?*")=1,INDEX('Plan Cultivos'!$A$5:$A$204,MATCH("?*",'Plan Cultivos'!$D$5:$D$204,0)),""))</f>
        <v/>
      </c>
      <c r="C27" s="41" t="str">
        <f>IF(AND($E27="",$F27=""),"",ML_N)</f>
        <v/>
      </c>
      <c r="D27" s="43" t="str">
        <f>IF($B27="","",IFERROR(VLOOKUP($B27,'Plan Cultivos'!$A$5:$D$204,4,FALSE)&amp;"",""))</f>
        <v/>
      </c>
      <c r="E27" s="45" t="n"/>
      <c r="F27" s="43" t="n"/>
      <c r="G27" s="45" t="n"/>
      <c r="H27" s="43" t="n"/>
      <c r="I27" s="51" t="n"/>
      <c r="J27" s="69" t="n"/>
      <c r="K27" s="70" t="str">
        <f>IF(AND(ISNUMBER($I27),ISNUMBER($J27)),$I27*$J27,"")</f>
        <v/>
      </c>
      <c r="L27" s="52" t="n"/>
      <c r="M27" s="51" t="n"/>
      <c r="N27" s="44" t="str">
        <f>IF(ISNUMBER($I27),MAX(0,$I27-N($M27)),"")</f>
        <v/>
      </c>
      <c r="O27" s="43" t="str">
        <f>IF(AND($E27="",$F27=""),"",ML_RESP)</f>
        <v/>
      </c>
      <c r="P27" s="45" t="n"/>
    </row>
    <row r="28">
      <c r="A28" s="57" t="inlineStr">
        <is>
          <t>I-024</t>
        </is>
      </c>
      <c r="B28" s="48" t="str">
        <f>IF(AND($E28="",$F28=""),"",IF(COUNTIF('Plan Cultivos'!$D$5:$D$204,"?*")=1,INDEX('Plan Cultivos'!$A$5:$A$204,MATCH("?*",'Plan Cultivos'!$D$5:$D$204,0)),""))</f>
        <v/>
      </c>
      <c r="C28" s="58" t="str">
        <f>IF(AND($E28="",$F28=""),"",ML_N)</f>
        <v/>
      </c>
      <c r="D28" s="48" t="str">
        <f>IF($B28="","",IFERROR(VLOOKUP($B28,'Plan Cultivos'!$A$5:$D$204,4,FALSE)&amp;"",""))</f>
        <v/>
      </c>
      <c r="E28" s="47" t="n"/>
      <c r="F28" s="48" t="n"/>
      <c r="G28" s="47" t="n"/>
      <c r="H28" s="48" t="n"/>
      <c r="I28" s="49" t="n"/>
      <c r="J28" s="71" t="n"/>
      <c r="K28" s="72" t="str">
        <f>IF(AND(ISNUMBER($I28),ISNUMBER($J28)),$I28*$J28,"")</f>
        <v/>
      </c>
      <c r="L28" s="59" t="n"/>
      <c r="M28" s="49" t="n"/>
      <c r="N28" s="73" t="str">
        <f>IF(ISNUMBER($I28),MAX(0,$I28-N($M28)),"")</f>
        <v/>
      </c>
      <c r="O28" s="48" t="str">
        <f>IF(AND($E28="",$F28=""),"",ML_RESP)</f>
        <v/>
      </c>
      <c r="P28" s="47" t="n"/>
    </row>
    <row r="29">
      <c r="A29" s="42" t="inlineStr">
        <is>
          <t>I-025</t>
        </is>
      </c>
      <c r="B29" s="43" t="str">
        <f>IF(AND($E29="",$F29=""),"",IF(COUNTIF('Plan Cultivos'!$D$5:$D$204,"?*")=1,INDEX('Plan Cultivos'!$A$5:$A$204,MATCH("?*",'Plan Cultivos'!$D$5:$D$204,0)),""))</f>
        <v/>
      </c>
      <c r="C29" s="41" t="str">
        <f>IF(AND($E29="",$F29=""),"",ML_N)</f>
        <v/>
      </c>
      <c r="D29" s="43" t="str">
        <f>IF($B29="","",IFERROR(VLOOKUP($B29,'Plan Cultivos'!$A$5:$D$204,4,FALSE)&amp;"",""))</f>
        <v/>
      </c>
      <c r="E29" s="45" t="n"/>
      <c r="F29" s="43" t="n"/>
      <c r="G29" s="45" t="n"/>
      <c r="H29" s="43" t="n"/>
      <c r="I29" s="51" t="n"/>
      <c r="J29" s="69" t="n"/>
      <c r="K29" s="70" t="str">
        <f>IF(AND(ISNUMBER($I29),ISNUMBER($J29)),$I29*$J29,"")</f>
        <v/>
      </c>
      <c r="L29" s="52" t="n"/>
      <c r="M29" s="51" t="n"/>
      <c r="N29" s="44" t="str">
        <f>IF(ISNUMBER($I29),MAX(0,$I29-N($M29)),"")</f>
        <v/>
      </c>
      <c r="O29" s="43" t="str">
        <f>IF(AND($E29="",$F29=""),"",ML_RESP)</f>
        <v/>
      </c>
      <c r="P29" s="45" t="n"/>
    </row>
    <row r="30">
      <c r="A30" s="57" t="inlineStr">
        <is>
          <t>I-026</t>
        </is>
      </c>
      <c r="B30" s="48" t="str">
        <f>IF(AND($E30="",$F30=""),"",IF(COUNTIF('Plan Cultivos'!$D$5:$D$204,"?*")=1,INDEX('Plan Cultivos'!$A$5:$A$204,MATCH("?*",'Plan Cultivos'!$D$5:$D$204,0)),""))</f>
        <v/>
      </c>
      <c r="C30" s="58" t="str">
        <f>IF(AND($E30="",$F30=""),"",ML_N)</f>
        <v/>
      </c>
      <c r="D30" s="48" t="str">
        <f>IF($B30="","",IFERROR(VLOOKUP($B30,'Plan Cultivos'!$A$5:$D$204,4,FALSE)&amp;"",""))</f>
        <v/>
      </c>
      <c r="E30" s="47" t="n"/>
      <c r="F30" s="48" t="n"/>
      <c r="G30" s="47" t="n"/>
      <c r="H30" s="48" t="n"/>
      <c r="I30" s="49" t="n"/>
      <c r="J30" s="71" t="n"/>
      <c r="K30" s="72" t="str">
        <f>IF(AND(ISNUMBER($I30),ISNUMBER($J30)),$I30*$J30,"")</f>
        <v/>
      </c>
      <c r="L30" s="59" t="n"/>
      <c r="M30" s="49" t="n"/>
      <c r="N30" s="73" t="str">
        <f>IF(ISNUMBER($I30),MAX(0,$I30-N($M30)),"")</f>
        <v/>
      </c>
      <c r="O30" s="48" t="str">
        <f>IF(AND($E30="",$F30=""),"",ML_RESP)</f>
        <v/>
      </c>
      <c r="P30" s="47" t="n"/>
    </row>
    <row r="31">
      <c r="A31" s="42" t="inlineStr">
        <is>
          <t>I-027</t>
        </is>
      </c>
      <c r="B31" s="43" t="str">
        <f>IF(AND($E31="",$F31=""),"",IF(COUNTIF('Plan Cultivos'!$D$5:$D$204,"?*")=1,INDEX('Plan Cultivos'!$A$5:$A$204,MATCH("?*",'Plan Cultivos'!$D$5:$D$204,0)),""))</f>
        <v/>
      </c>
      <c r="C31" s="41" t="str">
        <f>IF(AND($E31="",$F31=""),"",ML_N)</f>
        <v/>
      </c>
      <c r="D31" s="43" t="str">
        <f>IF($B31="","",IFERROR(VLOOKUP($B31,'Plan Cultivos'!$A$5:$D$204,4,FALSE)&amp;"",""))</f>
        <v/>
      </c>
      <c r="E31" s="45" t="n"/>
      <c r="F31" s="43" t="n"/>
      <c r="G31" s="45" t="n"/>
      <c r="H31" s="43" t="n"/>
      <c r="I31" s="51" t="n"/>
      <c r="J31" s="69" t="n"/>
      <c r="K31" s="70" t="str">
        <f>IF(AND(ISNUMBER($I31),ISNUMBER($J31)),$I31*$J31,"")</f>
        <v/>
      </c>
      <c r="L31" s="52" t="n"/>
      <c r="M31" s="51" t="n"/>
      <c r="N31" s="44" t="str">
        <f>IF(ISNUMBER($I31),MAX(0,$I31-N($M31)),"")</f>
        <v/>
      </c>
      <c r="O31" s="43" t="str">
        <f>IF(AND($E31="",$F31=""),"",ML_RESP)</f>
        <v/>
      </c>
      <c r="P31" s="45" t="n"/>
    </row>
    <row r="32">
      <c r="A32" s="57" t="inlineStr">
        <is>
          <t>I-028</t>
        </is>
      </c>
      <c r="B32" s="48" t="str">
        <f>IF(AND($E32="",$F32=""),"",IF(COUNTIF('Plan Cultivos'!$D$5:$D$204,"?*")=1,INDEX('Plan Cultivos'!$A$5:$A$204,MATCH("?*",'Plan Cultivos'!$D$5:$D$204,0)),""))</f>
        <v/>
      </c>
      <c r="C32" s="58" t="str">
        <f>IF(AND($E32="",$F32=""),"",ML_N)</f>
        <v/>
      </c>
      <c r="D32" s="48" t="str">
        <f>IF($B32="","",IFERROR(VLOOKUP($B32,'Plan Cultivos'!$A$5:$D$204,4,FALSE)&amp;"",""))</f>
        <v/>
      </c>
      <c r="E32" s="47" t="n"/>
      <c r="F32" s="48" t="n"/>
      <c r="G32" s="47" t="n"/>
      <c r="H32" s="48" t="n"/>
      <c r="I32" s="49" t="n"/>
      <c r="J32" s="71" t="n"/>
      <c r="K32" s="72" t="str">
        <f>IF(AND(ISNUMBER($I32),ISNUMBER($J32)),$I32*$J32,"")</f>
        <v/>
      </c>
      <c r="L32" s="59" t="n"/>
      <c r="M32" s="49" t="n"/>
      <c r="N32" s="73" t="str">
        <f>IF(ISNUMBER($I32),MAX(0,$I32-N($M32)),"")</f>
        <v/>
      </c>
      <c r="O32" s="48" t="str">
        <f>IF(AND($E32="",$F32=""),"",ML_RESP)</f>
        <v/>
      </c>
      <c r="P32" s="47" t="n"/>
    </row>
    <row r="33">
      <c r="A33" s="42" t="inlineStr">
        <is>
          <t>I-029</t>
        </is>
      </c>
      <c r="B33" s="43" t="str">
        <f>IF(AND($E33="",$F33=""),"",IF(COUNTIF('Plan Cultivos'!$D$5:$D$204,"?*")=1,INDEX('Plan Cultivos'!$A$5:$A$204,MATCH("?*",'Plan Cultivos'!$D$5:$D$204,0)),""))</f>
        <v/>
      </c>
      <c r="C33" s="41" t="str">
        <f>IF(AND($E33="",$F33=""),"",ML_N)</f>
        <v/>
      </c>
      <c r="D33" s="43" t="str">
        <f>IF($B33="","",IFERROR(VLOOKUP($B33,'Plan Cultivos'!$A$5:$D$204,4,FALSE)&amp;"",""))</f>
        <v/>
      </c>
      <c r="E33" s="45" t="n"/>
      <c r="F33" s="43" t="n"/>
      <c r="G33" s="45" t="n"/>
      <c r="H33" s="43" t="n"/>
      <c r="I33" s="51" t="n"/>
      <c r="J33" s="69" t="n"/>
      <c r="K33" s="70" t="str">
        <f>IF(AND(ISNUMBER($I33),ISNUMBER($J33)),$I33*$J33,"")</f>
        <v/>
      </c>
      <c r="L33" s="52" t="n"/>
      <c r="M33" s="51" t="n"/>
      <c r="N33" s="44" t="str">
        <f>IF(ISNUMBER($I33),MAX(0,$I33-N($M33)),"")</f>
        <v/>
      </c>
      <c r="O33" s="43" t="str">
        <f>IF(AND($E33="",$F33=""),"",ML_RESP)</f>
        <v/>
      </c>
      <c r="P33" s="45" t="n"/>
    </row>
    <row r="34">
      <c r="A34" s="57" t="inlineStr">
        <is>
          <t>I-030</t>
        </is>
      </c>
      <c r="B34" s="48" t="str">
        <f>IF(AND($E34="",$F34=""),"",IF(COUNTIF('Plan Cultivos'!$D$5:$D$204,"?*")=1,INDEX('Plan Cultivos'!$A$5:$A$204,MATCH("?*",'Plan Cultivos'!$D$5:$D$204,0)),""))</f>
        <v/>
      </c>
      <c r="C34" s="58" t="str">
        <f>IF(AND($E34="",$F34=""),"",ML_N)</f>
        <v/>
      </c>
      <c r="D34" s="48" t="str">
        <f>IF($B34="","",IFERROR(VLOOKUP($B34,'Plan Cultivos'!$A$5:$D$204,4,FALSE)&amp;"",""))</f>
        <v/>
      </c>
      <c r="E34" s="47" t="n"/>
      <c r="F34" s="48" t="n"/>
      <c r="G34" s="47" t="n"/>
      <c r="H34" s="48" t="n"/>
      <c r="I34" s="49" t="n"/>
      <c r="J34" s="71" t="n"/>
      <c r="K34" s="72" t="str">
        <f>IF(AND(ISNUMBER($I34),ISNUMBER($J34)),$I34*$J34,"")</f>
        <v/>
      </c>
      <c r="L34" s="59" t="n"/>
      <c r="M34" s="49" t="n"/>
      <c r="N34" s="73" t="str">
        <f>IF(ISNUMBER($I34),MAX(0,$I34-N($M34)),"")</f>
        <v/>
      </c>
      <c r="O34" s="48" t="str">
        <f>IF(AND($E34="",$F34=""),"",ML_RESP)</f>
        <v/>
      </c>
      <c r="P34" s="47" t="n"/>
    </row>
    <row r="35">
      <c r="A35" s="42" t="inlineStr">
        <is>
          <t>I-031</t>
        </is>
      </c>
      <c r="B35" s="43" t="str">
        <f>IF(AND($E35="",$F35=""),"",IF(COUNTIF('Plan Cultivos'!$D$5:$D$204,"?*")=1,INDEX('Plan Cultivos'!$A$5:$A$204,MATCH("?*",'Plan Cultivos'!$D$5:$D$204,0)),""))</f>
        <v/>
      </c>
      <c r="C35" s="41" t="str">
        <f>IF(AND($E35="",$F35=""),"",ML_N)</f>
        <v/>
      </c>
      <c r="D35" s="43" t="str">
        <f>IF($B35="","",IFERROR(VLOOKUP($B35,'Plan Cultivos'!$A$5:$D$204,4,FALSE)&amp;"",""))</f>
        <v/>
      </c>
      <c r="E35" s="45" t="n"/>
      <c r="F35" s="43" t="n"/>
      <c r="G35" s="45" t="n"/>
      <c r="H35" s="43" t="n"/>
      <c r="I35" s="51" t="n"/>
      <c r="J35" s="69" t="n"/>
      <c r="K35" s="70" t="str">
        <f>IF(AND(ISNUMBER($I35),ISNUMBER($J35)),$I35*$J35,"")</f>
        <v/>
      </c>
      <c r="L35" s="52" t="n"/>
      <c r="M35" s="51" t="n"/>
      <c r="N35" s="44" t="str">
        <f>IF(ISNUMBER($I35),MAX(0,$I35-N($M35)),"")</f>
        <v/>
      </c>
      <c r="O35" s="43" t="str">
        <f>IF(AND($E35="",$F35=""),"",ML_RESP)</f>
        <v/>
      </c>
      <c r="P35" s="45" t="n"/>
    </row>
    <row r="36">
      <c r="A36" s="57" t="inlineStr">
        <is>
          <t>I-032</t>
        </is>
      </c>
      <c r="B36" s="48" t="str">
        <f>IF(AND($E36="",$F36=""),"",IF(COUNTIF('Plan Cultivos'!$D$5:$D$204,"?*")=1,INDEX('Plan Cultivos'!$A$5:$A$204,MATCH("?*",'Plan Cultivos'!$D$5:$D$204,0)),""))</f>
        <v/>
      </c>
      <c r="C36" s="58" t="str">
        <f>IF(AND($E36="",$F36=""),"",ML_N)</f>
        <v/>
      </c>
      <c r="D36" s="48" t="str">
        <f>IF($B36="","",IFERROR(VLOOKUP($B36,'Plan Cultivos'!$A$5:$D$204,4,FALSE)&amp;"",""))</f>
        <v/>
      </c>
      <c r="E36" s="47" t="n"/>
      <c r="F36" s="48" t="n"/>
      <c r="G36" s="47" t="n"/>
      <c r="H36" s="48" t="n"/>
      <c r="I36" s="49" t="n"/>
      <c r="J36" s="71" t="n"/>
      <c r="K36" s="72" t="str">
        <f>IF(AND(ISNUMBER($I36),ISNUMBER($J36)),$I36*$J36,"")</f>
        <v/>
      </c>
      <c r="L36" s="59" t="n"/>
      <c r="M36" s="49" t="n"/>
      <c r="N36" s="73" t="str">
        <f>IF(ISNUMBER($I36),MAX(0,$I36-N($M36)),"")</f>
        <v/>
      </c>
      <c r="O36" s="48" t="str">
        <f>IF(AND($E36="",$F36=""),"",ML_RESP)</f>
        <v/>
      </c>
      <c r="P36" s="47" t="n"/>
    </row>
    <row r="37">
      <c r="A37" s="42" t="inlineStr">
        <is>
          <t>I-033</t>
        </is>
      </c>
      <c r="B37" s="43" t="str">
        <f>IF(AND($E37="",$F37=""),"",IF(COUNTIF('Plan Cultivos'!$D$5:$D$204,"?*")=1,INDEX('Plan Cultivos'!$A$5:$A$204,MATCH("?*",'Plan Cultivos'!$D$5:$D$204,0)),""))</f>
        <v/>
      </c>
      <c r="C37" s="41" t="str">
        <f>IF(AND($E37="",$F37=""),"",ML_N)</f>
        <v/>
      </c>
      <c r="D37" s="43" t="str">
        <f>IF($B37="","",IFERROR(VLOOKUP($B37,'Plan Cultivos'!$A$5:$D$204,4,FALSE)&amp;"",""))</f>
        <v/>
      </c>
      <c r="E37" s="45" t="n"/>
      <c r="F37" s="43" t="n"/>
      <c r="G37" s="45" t="n"/>
      <c r="H37" s="43" t="n"/>
      <c r="I37" s="51" t="n"/>
      <c r="J37" s="69" t="n"/>
      <c r="K37" s="70" t="str">
        <f>IF(AND(ISNUMBER($I37),ISNUMBER($J37)),$I37*$J37,"")</f>
        <v/>
      </c>
      <c r="L37" s="52" t="n"/>
      <c r="M37" s="51" t="n"/>
      <c r="N37" s="44" t="str">
        <f>IF(ISNUMBER($I37),MAX(0,$I37-N($M37)),"")</f>
        <v/>
      </c>
      <c r="O37" s="43" t="str">
        <f>IF(AND($E37="",$F37=""),"",ML_RESP)</f>
        <v/>
      </c>
      <c r="P37" s="45" t="n"/>
    </row>
    <row r="38">
      <c r="A38" s="57" t="inlineStr">
        <is>
          <t>I-034</t>
        </is>
      </c>
      <c r="B38" s="48" t="str">
        <f>IF(AND($E38="",$F38=""),"",IF(COUNTIF('Plan Cultivos'!$D$5:$D$204,"?*")=1,INDEX('Plan Cultivos'!$A$5:$A$204,MATCH("?*",'Plan Cultivos'!$D$5:$D$204,0)),""))</f>
        <v/>
      </c>
      <c r="C38" s="58" t="str">
        <f>IF(AND($E38="",$F38=""),"",ML_N)</f>
        <v/>
      </c>
      <c r="D38" s="48" t="str">
        <f>IF($B38="","",IFERROR(VLOOKUP($B38,'Plan Cultivos'!$A$5:$D$204,4,FALSE)&amp;"",""))</f>
        <v/>
      </c>
      <c r="E38" s="47" t="n"/>
      <c r="F38" s="48" t="n"/>
      <c r="G38" s="47" t="n"/>
      <c r="H38" s="48" t="n"/>
      <c r="I38" s="49" t="n"/>
      <c r="J38" s="71" t="n"/>
      <c r="K38" s="72" t="str">
        <f>IF(AND(ISNUMBER($I38),ISNUMBER($J38)),$I38*$J38,"")</f>
        <v/>
      </c>
      <c r="L38" s="59" t="n"/>
      <c r="M38" s="49" t="n"/>
      <c r="N38" s="73" t="str">
        <f>IF(ISNUMBER($I38),MAX(0,$I38-N($M38)),"")</f>
        <v/>
      </c>
      <c r="O38" s="48" t="str">
        <f>IF(AND($E38="",$F38=""),"",ML_RESP)</f>
        <v/>
      </c>
      <c r="P38" s="47" t="n"/>
    </row>
    <row r="39">
      <c r="A39" s="42" t="inlineStr">
        <is>
          <t>I-035</t>
        </is>
      </c>
      <c r="B39" s="43" t="str">
        <f>IF(AND($E39="",$F39=""),"",IF(COUNTIF('Plan Cultivos'!$D$5:$D$204,"?*")=1,INDEX('Plan Cultivos'!$A$5:$A$204,MATCH("?*",'Plan Cultivos'!$D$5:$D$204,0)),""))</f>
        <v/>
      </c>
      <c r="C39" s="41" t="str">
        <f>IF(AND($E39="",$F39=""),"",ML_N)</f>
        <v/>
      </c>
      <c r="D39" s="43" t="str">
        <f>IF($B39="","",IFERROR(VLOOKUP($B39,'Plan Cultivos'!$A$5:$D$204,4,FALSE)&amp;"",""))</f>
        <v/>
      </c>
      <c r="E39" s="45" t="n"/>
      <c r="F39" s="43" t="n"/>
      <c r="G39" s="45" t="n"/>
      <c r="H39" s="43" t="n"/>
      <c r="I39" s="51" t="n"/>
      <c r="J39" s="69" t="n"/>
      <c r="K39" s="70" t="str">
        <f>IF(AND(ISNUMBER($I39),ISNUMBER($J39)),$I39*$J39,"")</f>
        <v/>
      </c>
      <c r="L39" s="52" t="n"/>
      <c r="M39" s="51" t="n"/>
      <c r="N39" s="44" t="str">
        <f>IF(ISNUMBER($I39),MAX(0,$I39-N($M39)),"")</f>
        <v/>
      </c>
      <c r="O39" s="43" t="str">
        <f>IF(AND($E39="",$F39=""),"",ML_RESP)</f>
        <v/>
      </c>
      <c r="P39" s="45" t="n"/>
    </row>
    <row r="40">
      <c r="A40" s="57" t="inlineStr">
        <is>
          <t>I-036</t>
        </is>
      </c>
      <c r="B40" s="48" t="str">
        <f>IF(AND($E40="",$F40=""),"",IF(COUNTIF('Plan Cultivos'!$D$5:$D$204,"?*")=1,INDEX('Plan Cultivos'!$A$5:$A$204,MATCH("?*",'Plan Cultivos'!$D$5:$D$204,0)),""))</f>
        <v/>
      </c>
      <c r="C40" s="58" t="str">
        <f>IF(AND($E40="",$F40=""),"",ML_N)</f>
        <v/>
      </c>
      <c r="D40" s="48" t="str">
        <f>IF($B40="","",IFERROR(VLOOKUP($B40,'Plan Cultivos'!$A$5:$D$204,4,FALSE)&amp;"",""))</f>
        <v/>
      </c>
      <c r="E40" s="47" t="n"/>
      <c r="F40" s="48" t="n"/>
      <c r="G40" s="47" t="n"/>
      <c r="H40" s="48" t="n"/>
      <c r="I40" s="49" t="n"/>
      <c r="J40" s="71" t="n"/>
      <c r="K40" s="72" t="str">
        <f>IF(AND(ISNUMBER($I40),ISNUMBER($J40)),$I40*$J40,"")</f>
        <v/>
      </c>
      <c r="L40" s="59" t="n"/>
      <c r="M40" s="49" t="n"/>
      <c r="N40" s="73" t="str">
        <f>IF(ISNUMBER($I40),MAX(0,$I40-N($M40)),"")</f>
        <v/>
      </c>
      <c r="O40" s="48" t="str">
        <f>IF(AND($E40="",$F40=""),"",ML_RESP)</f>
        <v/>
      </c>
      <c r="P40" s="47" t="n"/>
    </row>
    <row r="41">
      <c r="A41" s="42" t="inlineStr">
        <is>
          <t>I-037</t>
        </is>
      </c>
      <c r="B41" s="43" t="str">
        <f>IF(AND($E41="",$F41=""),"",IF(COUNTIF('Plan Cultivos'!$D$5:$D$204,"?*")=1,INDEX('Plan Cultivos'!$A$5:$A$204,MATCH("?*",'Plan Cultivos'!$D$5:$D$204,0)),""))</f>
        <v/>
      </c>
      <c r="C41" s="41" t="str">
        <f>IF(AND($E41="",$F41=""),"",ML_N)</f>
        <v/>
      </c>
      <c r="D41" s="43" t="str">
        <f>IF($B41="","",IFERROR(VLOOKUP($B41,'Plan Cultivos'!$A$5:$D$204,4,FALSE)&amp;"",""))</f>
        <v/>
      </c>
      <c r="E41" s="45" t="n"/>
      <c r="F41" s="43" t="n"/>
      <c r="G41" s="45" t="n"/>
      <c r="H41" s="43" t="n"/>
      <c r="I41" s="51" t="n"/>
      <c r="J41" s="69" t="n"/>
      <c r="K41" s="70" t="str">
        <f>IF(AND(ISNUMBER($I41),ISNUMBER($J41)),$I41*$J41,"")</f>
        <v/>
      </c>
      <c r="L41" s="52" t="n"/>
      <c r="M41" s="51" t="n"/>
      <c r="N41" s="44" t="str">
        <f>IF(ISNUMBER($I41),MAX(0,$I41-N($M41)),"")</f>
        <v/>
      </c>
      <c r="O41" s="43" t="str">
        <f>IF(AND($E41="",$F41=""),"",ML_RESP)</f>
        <v/>
      </c>
      <c r="P41" s="45" t="n"/>
    </row>
    <row r="42">
      <c r="A42" s="57" t="inlineStr">
        <is>
          <t>I-038</t>
        </is>
      </c>
      <c r="B42" s="48" t="str">
        <f>IF(AND($E42="",$F42=""),"",IF(COUNTIF('Plan Cultivos'!$D$5:$D$204,"?*")=1,INDEX('Plan Cultivos'!$A$5:$A$204,MATCH("?*",'Plan Cultivos'!$D$5:$D$204,0)),""))</f>
        <v/>
      </c>
      <c r="C42" s="58" t="str">
        <f>IF(AND($E42="",$F42=""),"",ML_N)</f>
        <v/>
      </c>
      <c r="D42" s="48" t="str">
        <f>IF($B42="","",IFERROR(VLOOKUP($B42,'Plan Cultivos'!$A$5:$D$204,4,FALSE)&amp;"",""))</f>
        <v/>
      </c>
      <c r="E42" s="47" t="n"/>
      <c r="F42" s="48" t="n"/>
      <c r="G42" s="47" t="n"/>
      <c r="H42" s="48" t="n"/>
      <c r="I42" s="49" t="n"/>
      <c r="J42" s="71" t="n"/>
      <c r="K42" s="72" t="str">
        <f>IF(AND(ISNUMBER($I42),ISNUMBER($J42)),$I42*$J42,"")</f>
        <v/>
      </c>
      <c r="L42" s="59" t="n"/>
      <c r="M42" s="49" t="n"/>
      <c r="N42" s="73" t="str">
        <f>IF(ISNUMBER($I42),MAX(0,$I42-N($M42)),"")</f>
        <v/>
      </c>
      <c r="O42" s="48" t="str">
        <f>IF(AND($E42="",$F42=""),"",ML_RESP)</f>
        <v/>
      </c>
      <c r="P42" s="47" t="n"/>
    </row>
    <row r="43">
      <c r="A43" s="42" t="inlineStr">
        <is>
          <t>I-039</t>
        </is>
      </c>
      <c r="B43" s="43" t="str">
        <f>IF(AND($E43="",$F43=""),"",IF(COUNTIF('Plan Cultivos'!$D$5:$D$204,"?*")=1,INDEX('Plan Cultivos'!$A$5:$A$204,MATCH("?*",'Plan Cultivos'!$D$5:$D$204,0)),""))</f>
        <v/>
      </c>
      <c r="C43" s="41" t="str">
        <f>IF(AND($E43="",$F43=""),"",ML_N)</f>
        <v/>
      </c>
      <c r="D43" s="43" t="str">
        <f>IF($B43="","",IFERROR(VLOOKUP($B43,'Plan Cultivos'!$A$5:$D$204,4,FALSE)&amp;"",""))</f>
        <v/>
      </c>
      <c r="E43" s="45" t="n"/>
      <c r="F43" s="43" t="n"/>
      <c r="G43" s="45" t="n"/>
      <c r="H43" s="43" t="n"/>
      <c r="I43" s="51" t="n"/>
      <c r="J43" s="69" t="n"/>
      <c r="K43" s="70" t="str">
        <f>IF(AND(ISNUMBER($I43),ISNUMBER($J43)),$I43*$J43,"")</f>
        <v/>
      </c>
      <c r="L43" s="52" t="n"/>
      <c r="M43" s="51" t="n"/>
      <c r="N43" s="44" t="str">
        <f>IF(ISNUMBER($I43),MAX(0,$I43-N($M43)),"")</f>
        <v/>
      </c>
      <c r="O43" s="43" t="str">
        <f>IF(AND($E43="",$F43=""),"",ML_RESP)</f>
        <v/>
      </c>
      <c r="P43" s="45" t="n"/>
    </row>
    <row r="44">
      <c r="A44" s="57" t="inlineStr">
        <is>
          <t>I-040</t>
        </is>
      </c>
      <c r="B44" s="48" t="str">
        <f>IF(AND($E44="",$F44=""),"",IF(COUNTIF('Plan Cultivos'!$D$5:$D$204,"?*")=1,INDEX('Plan Cultivos'!$A$5:$A$204,MATCH("?*",'Plan Cultivos'!$D$5:$D$204,0)),""))</f>
        <v/>
      </c>
      <c r="C44" s="58" t="str">
        <f>IF(AND($E44="",$F44=""),"",ML_N)</f>
        <v/>
      </c>
      <c r="D44" s="48" t="str">
        <f>IF($B44="","",IFERROR(VLOOKUP($B44,'Plan Cultivos'!$A$5:$D$204,4,FALSE)&amp;"",""))</f>
        <v/>
      </c>
      <c r="E44" s="47" t="n"/>
      <c r="F44" s="48" t="n"/>
      <c r="G44" s="47" t="n"/>
      <c r="H44" s="48" t="n"/>
      <c r="I44" s="49" t="n"/>
      <c r="J44" s="71" t="n"/>
      <c r="K44" s="72" t="str">
        <f>IF(AND(ISNUMBER($I44),ISNUMBER($J44)),$I44*$J44,"")</f>
        <v/>
      </c>
      <c r="L44" s="59" t="n"/>
      <c r="M44" s="49" t="n"/>
      <c r="N44" s="73" t="str">
        <f>IF(ISNUMBER($I44),MAX(0,$I44-N($M44)),"")</f>
        <v/>
      </c>
      <c r="O44" s="48" t="str">
        <f>IF(AND($E44="",$F44=""),"",ML_RESP)</f>
        <v/>
      </c>
      <c r="P44" s="47" t="n"/>
    </row>
    <row r="45">
      <c r="A45" s="42" t="inlineStr">
        <is>
          <t>I-041</t>
        </is>
      </c>
      <c r="B45" s="43" t="str">
        <f>IF(AND($E45="",$F45=""),"",IF(COUNTIF('Plan Cultivos'!$D$5:$D$204,"?*")=1,INDEX('Plan Cultivos'!$A$5:$A$204,MATCH("?*",'Plan Cultivos'!$D$5:$D$204,0)),""))</f>
        <v/>
      </c>
      <c r="C45" s="41" t="str">
        <f>IF(AND($E45="",$F45=""),"",ML_N)</f>
        <v/>
      </c>
      <c r="D45" s="43" t="str">
        <f>IF($B45="","",IFERROR(VLOOKUP($B45,'Plan Cultivos'!$A$5:$D$204,4,FALSE)&amp;"",""))</f>
        <v/>
      </c>
      <c r="E45" s="45" t="n"/>
      <c r="F45" s="43" t="n"/>
      <c r="G45" s="45" t="n"/>
      <c r="H45" s="43" t="n"/>
      <c r="I45" s="51" t="n"/>
      <c r="J45" s="69" t="n"/>
      <c r="K45" s="70" t="str">
        <f>IF(AND(ISNUMBER($I45),ISNUMBER($J45)),$I45*$J45,"")</f>
        <v/>
      </c>
      <c r="L45" s="52" t="n"/>
      <c r="M45" s="51" t="n"/>
      <c r="N45" s="44" t="str">
        <f>IF(ISNUMBER($I45),MAX(0,$I45-N($M45)),"")</f>
        <v/>
      </c>
      <c r="O45" s="43" t="str">
        <f>IF(AND($E45="",$F45=""),"",ML_RESP)</f>
        <v/>
      </c>
      <c r="P45" s="45" t="n"/>
    </row>
    <row r="46">
      <c r="A46" s="57" t="inlineStr">
        <is>
          <t>I-042</t>
        </is>
      </c>
      <c r="B46" s="48" t="str">
        <f>IF(AND($E46="",$F46=""),"",IF(COUNTIF('Plan Cultivos'!$D$5:$D$204,"?*")=1,INDEX('Plan Cultivos'!$A$5:$A$204,MATCH("?*",'Plan Cultivos'!$D$5:$D$204,0)),""))</f>
        <v/>
      </c>
      <c r="C46" s="58" t="str">
        <f>IF(AND($E46="",$F46=""),"",ML_N)</f>
        <v/>
      </c>
      <c r="D46" s="48" t="str">
        <f>IF($B46="","",IFERROR(VLOOKUP($B46,'Plan Cultivos'!$A$5:$D$204,4,FALSE)&amp;"",""))</f>
        <v/>
      </c>
      <c r="E46" s="47" t="n"/>
      <c r="F46" s="48" t="n"/>
      <c r="G46" s="47" t="n"/>
      <c r="H46" s="48" t="n"/>
      <c r="I46" s="49" t="n"/>
      <c r="J46" s="71" t="n"/>
      <c r="K46" s="72" t="str">
        <f>IF(AND(ISNUMBER($I46),ISNUMBER($J46)),$I46*$J46,"")</f>
        <v/>
      </c>
      <c r="L46" s="59" t="n"/>
      <c r="M46" s="49" t="n"/>
      <c r="N46" s="73" t="str">
        <f>IF(ISNUMBER($I46),MAX(0,$I46-N($M46)),"")</f>
        <v/>
      </c>
      <c r="O46" s="48" t="str">
        <f>IF(AND($E46="",$F46=""),"",ML_RESP)</f>
        <v/>
      </c>
      <c r="P46" s="47" t="n"/>
    </row>
    <row r="47">
      <c r="A47" s="42" t="inlineStr">
        <is>
          <t>I-043</t>
        </is>
      </c>
      <c r="B47" s="43" t="str">
        <f>IF(AND($E47="",$F47=""),"",IF(COUNTIF('Plan Cultivos'!$D$5:$D$204,"?*")=1,INDEX('Plan Cultivos'!$A$5:$A$204,MATCH("?*",'Plan Cultivos'!$D$5:$D$204,0)),""))</f>
        <v/>
      </c>
      <c r="C47" s="41" t="str">
        <f>IF(AND($E47="",$F47=""),"",ML_N)</f>
        <v/>
      </c>
      <c r="D47" s="43" t="str">
        <f>IF($B47="","",IFERROR(VLOOKUP($B47,'Plan Cultivos'!$A$5:$D$204,4,FALSE)&amp;"",""))</f>
        <v/>
      </c>
      <c r="E47" s="45" t="n"/>
      <c r="F47" s="43" t="n"/>
      <c r="G47" s="45" t="n"/>
      <c r="H47" s="43" t="n"/>
      <c r="I47" s="51" t="n"/>
      <c r="J47" s="69" t="n"/>
      <c r="K47" s="70" t="str">
        <f>IF(AND(ISNUMBER($I47),ISNUMBER($J47)),$I47*$J47,"")</f>
        <v/>
      </c>
      <c r="L47" s="52" t="n"/>
      <c r="M47" s="51" t="n"/>
      <c r="N47" s="44" t="str">
        <f>IF(ISNUMBER($I47),MAX(0,$I47-N($M47)),"")</f>
        <v/>
      </c>
      <c r="O47" s="43" t="str">
        <f>IF(AND($E47="",$F47=""),"",ML_RESP)</f>
        <v/>
      </c>
      <c r="P47" s="45" t="n"/>
    </row>
    <row r="48">
      <c r="A48" s="57" t="inlineStr">
        <is>
          <t>I-044</t>
        </is>
      </c>
      <c r="B48" s="48" t="str">
        <f>IF(AND($E48="",$F48=""),"",IF(COUNTIF('Plan Cultivos'!$D$5:$D$204,"?*")=1,INDEX('Plan Cultivos'!$A$5:$A$204,MATCH("?*",'Plan Cultivos'!$D$5:$D$204,0)),""))</f>
        <v/>
      </c>
      <c r="C48" s="58" t="str">
        <f>IF(AND($E48="",$F48=""),"",ML_N)</f>
        <v/>
      </c>
      <c r="D48" s="48" t="str">
        <f>IF($B48="","",IFERROR(VLOOKUP($B48,'Plan Cultivos'!$A$5:$D$204,4,FALSE)&amp;"",""))</f>
        <v/>
      </c>
      <c r="E48" s="47" t="n"/>
      <c r="F48" s="48" t="n"/>
      <c r="G48" s="47" t="n"/>
      <c r="H48" s="48" t="n"/>
      <c r="I48" s="49" t="n"/>
      <c r="J48" s="71" t="n"/>
      <c r="K48" s="72" t="str">
        <f>IF(AND(ISNUMBER($I48),ISNUMBER($J48)),$I48*$J48,"")</f>
        <v/>
      </c>
      <c r="L48" s="59" t="n"/>
      <c r="M48" s="49" t="n"/>
      <c r="N48" s="73" t="str">
        <f>IF(ISNUMBER($I48),MAX(0,$I48-N($M48)),"")</f>
        <v/>
      </c>
      <c r="O48" s="48" t="str">
        <f>IF(AND($E48="",$F48=""),"",ML_RESP)</f>
        <v/>
      </c>
      <c r="P48" s="47" t="n"/>
    </row>
    <row r="49">
      <c r="A49" s="42" t="inlineStr">
        <is>
          <t>I-045</t>
        </is>
      </c>
      <c r="B49" s="43" t="str">
        <f>IF(AND($E49="",$F49=""),"",IF(COUNTIF('Plan Cultivos'!$D$5:$D$204,"?*")=1,INDEX('Plan Cultivos'!$A$5:$A$204,MATCH("?*",'Plan Cultivos'!$D$5:$D$204,0)),""))</f>
        <v/>
      </c>
      <c r="C49" s="41" t="str">
        <f>IF(AND($E49="",$F49=""),"",ML_N)</f>
        <v/>
      </c>
      <c r="D49" s="43" t="str">
        <f>IF($B49="","",IFERROR(VLOOKUP($B49,'Plan Cultivos'!$A$5:$D$204,4,FALSE)&amp;"",""))</f>
        <v/>
      </c>
      <c r="E49" s="45" t="n"/>
      <c r="F49" s="43" t="n"/>
      <c r="G49" s="45" t="n"/>
      <c r="H49" s="43" t="n"/>
      <c r="I49" s="51" t="n"/>
      <c r="J49" s="69" t="n"/>
      <c r="K49" s="70" t="str">
        <f>IF(AND(ISNUMBER($I49),ISNUMBER($J49)),$I49*$J49,"")</f>
        <v/>
      </c>
      <c r="L49" s="52" t="n"/>
      <c r="M49" s="51" t="n"/>
      <c r="N49" s="44" t="str">
        <f>IF(ISNUMBER($I49),MAX(0,$I49-N($M49)),"")</f>
        <v/>
      </c>
      <c r="O49" s="43" t="str">
        <f>IF(AND($E49="",$F49=""),"",ML_RESP)</f>
        <v/>
      </c>
      <c r="P49" s="45" t="n"/>
    </row>
    <row r="50">
      <c r="A50" s="57" t="inlineStr">
        <is>
          <t>I-046</t>
        </is>
      </c>
      <c r="B50" s="48" t="str">
        <f>IF(AND($E50="",$F50=""),"",IF(COUNTIF('Plan Cultivos'!$D$5:$D$204,"?*")=1,INDEX('Plan Cultivos'!$A$5:$A$204,MATCH("?*",'Plan Cultivos'!$D$5:$D$204,0)),""))</f>
        <v/>
      </c>
      <c r="C50" s="58" t="str">
        <f>IF(AND($E50="",$F50=""),"",ML_N)</f>
        <v/>
      </c>
      <c r="D50" s="48" t="str">
        <f>IF($B50="","",IFERROR(VLOOKUP($B50,'Plan Cultivos'!$A$5:$D$204,4,FALSE)&amp;"",""))</f>
        <v/>
      </c>
      <c r="E50" s="47" t="n"/>
      <c r="F50" s="48" t="n"/>
      <c r="G50" s="47" t="n"/>
      <c r="H50" s="48" t="n"/>
      <c r="I50" s="49" t="n"/>
      <c r="J50" s="71" t="n"/>
      <c r="K50" s="72" t="str">
        <f>IF(AND(ISNUMBER($I50),ISNUMBER($J50)),$I50*$J50,"")</f>
        <v/>
      </c>
      <c r="L50" s="59" t="n"/>
      <c r="M50" s="49" t="n"/>
      <c r="N50" s="73" t="str">
        <f>IF(ISNUMBER($I50),MAX(0,$I50-N($M50)),"")</f>
        <v/>
      </c>
      <c r="O50" s="48" t="str">
        <f>IF(AND($E50="",$F50=""),"",ML_RESP)</f>
        <v/>
      </c>
      <c r="P50" s="47" t="n"/>
    </row>
    <row r="51">
      <c r="A51" s="42" t="inlineStr">
        <is>
          <t>I-047</t>
        </is>
      </c>
      <c r="B51" s="43" t="str">
        <f>IF(AND($E51="",$F51=""),"",IF(COUNTIF('Plan Cultivos'!$D$5:$D$204,"?*")=1,INDEX('Plan Cultivos'!$A$5:$A$204,MATCH("?*",'Plan Cultivos'!$D$5:$D$204,0)),""))</f>
        <v/>
      </c>
      <c r="C51" s="41" t="str">
        <f>IF(AND($E51="",$F51=""),"",ML_N)</f>
        <v/>
      </c>
      <c r="D51" s="43" t="str">
        <f>IF($B51="","",IFERROR(VLOOKUP($B51,'Plan Cultivos'!$A$5:$D$204,4,FALSE)&amp;"",""))</f>
        <v/>
      </c>
      <c r="E51" s="45" t="n"/>
      <c r="F51" s="43" t="n"/>
      <c r="G51" s="45" t="n"/>
      <c r="H51" s="43" t="n"/>
      <c r="I51" s="51" t="n"/>
      <c r="J51" s="69" t="n"/>
      <c r="K51" s="70" t="str">
        <f>IF(AND(ISNUMBER($I51),ISNUMBER($J51)),$I51*$J51,"")</f>
        <v/>
      </c>
      <c r="L51" s="52" t="n"/>
      <c r="M51" s="51" t="n"/>
      <c r="N51" s="44" t="str">
        <f>IF(ISNUMBER($I51),MAX(0,$I51-N($M51)),"")</f>
        <v/>
      </c>
      <c r="O51" s="43" t="str">
        <f>IF(AND($E51="",$F51=""),"",ML_RESP)</f>
        <v/>
      </c>
      <c r="P51" s="45" t="n"/>
    </row>
    <row r="52">
      <c r="A52" s="57" t="inlineStr">
        <is>
          <t>I-048</t>
        </is>
      </c>
      <c r="B52" s="48" t="str">
        <f>IF(AND($E52="",$F52=""),"",IF(COUNTIF('Plan Cultivos'!$D$5:$D$204,"?*")=1,INDEX('Plan Cultivos'!$A$5:$A$204,MATCH("?*",'Plan Cultivos'!$D$5:$D$204,0)),""))</f>
        <v/>
      </c>
      <c r="C52" s="58" t="str">
        <f>IF(AND($E52="",$F52=""),"",ML_N)</f>
        <v/>
      </c>
      <c r="D52" s="48" t="str">
        <f>IF($B52="","",IFERROR(VLOOKUP($B52,'Plan Cultivos'!$A$5:$D$204,4,FALSE)&amp;"",""))</f>
        <v/>
      </c>
      <c r="E52" s="47" t="n"/>
      <c r="F52" s="48" t="n"/>
      <c r="G52" s="47" t="n"/>
      <c r="H52" s="48" t="n"/>
      <c r="I52" s="49" t="n"/>
      <c r="J52" s="71" t="n"/>
      <c r="K52" s="72" t="str">
        <f>IF(AND(ISNUMBER($I52),ISNUMBER($J52)),$I52*$J52,"")</f>
        <v/>
      </c>
      <c r="L52" s="59" t="n"/>
      <c r="M52" s="49" t="n"/>
      <c r="N52" s="73" t="str">
        <f>IF(ISNUMBER($I52),MAX(0,$I52-N($M52)),"")</f>
        <v/>
      </c>
      <c r="O52" s="48" t="str">
        <f>IF(AND($E52="",$F52=""),"",ML_RESP)</f>
        <v/>
      </c>
      <c r="P52" s="47" t="n"/>
    </row>
    <row r="53">
      <c r="A53" s="42" t="inlineStr">
        <is>
          <t>I-049</t>
        </is>
      </c>
      <c r="B53" s="43" t="str">
        <f>IF(AND($E53="",$F53=""),"",IF(COUNTIF('Plan Cultivos'!$D$5:$D$204,"?*")=1,INDEX('Plan Cultivos'!$A$5:$A$204,MATCH("?*",'Plan Cultivos'!$D$5:$D$204,0)),""))</f>
        <v/>
      </c>
      <c r="C53" s="41" t="str">
        <f>IF(AND($E53="",$F53=""),"",ML_N)</f>
        <v/>
      </c>
      <c r="D53" s="43" t="str">
        <f>IF($B53="","",IFERROR(VLOOKUP($B53,'Plan Cultivos'!$A$5:$D$204,4,FALSE)&amp;"",""))</f>
        <v/>
      </c>
      <c r="E53" s="45" t="n"/>
      <c r="F53" s="43" t="n"/>
      <c r="G53" s="45" t="n"/>
      <c r="H53" s="43" t="n"/>
      <c r="I53" s="51" t="n"/>
      <c r="J53" s="69" t="n"/>
      <c r="K53" s="70" t="str">
        <f>IF(AND(ISNUMBER($I53),ISNUMBER($J53)),$I53*$J53,"")</f>
        <v/>
      </c>
      <c r="L53" s="52" t="n"/>
      <c r="M53" s="51" t="n"/>
      <c r="N53" s="44" t="str">
        <f>IF(ISNUMBER($I53),MAX(0,$I53-N($M53)),"")</f>
        <v/>
      </c>
      <c r="O53" s="43" t="str">
        <f>IF(AND($E53="",$F53=""),"",ML_RESP)</f>
        <v/>
      </c>
      <c r="P53" s="45" t="n"/>
    </row>
    <row r="54">
      <c r="A54" s="57" t="inlineStr">
        <is>
          <t>I-050</t>
        </is>
      </c>
      <c r="B54" s="48" t="str">
        <f>IF(AND($E54="",$F54=""),"",IF(COUNTIF('Plan Cultivos'!$D$5:$D$204,"?*")=1,INDEX('Plan Cultivos'!$A$5:$A$204,MATCH("?*",'Plan Cultivos'!$D$5:$D$204,0)),""))</f>
        <v/>
      </c>
      <c r="C54" s="58" t="str">
        <f>IF(AND($E54="",$F54=""),"",ML_N)</f>
        <v/>
      </c>
      <c r="D54" s="48" t="str">
        <f>IF($B54="","",IFERROR(VLOOKUP($B54,'Plan Cultivos'!$A$5:$D$204,4,FALSE)&amp;"",""))</f>
        <v/>
      </c>
      <c r="E54" s="47" t="n"/>
      <c r="F54" s="48" t="n"/>
      <c r="G54" s="47" t="n"/>
      <c r="H54" s="48" t="n"/>
      <c r="I54" s="49" t="n"/>
      <c r="J54" s="71" t="n"/>
      <c r="K54" s="72" t="str">
        <f>IF(AND(ISNUMBER($I54),ISNUMBER($J54)),$I54*$J54,"")</f>
        <v/>
      </c>
      <c r="L54" s="59" t="n"/>
      <c r="M54" s="49" t="n"/>
      <c r="N54" s="73" t="str">
        <f>IF(ISNUMBER($I54),MAX(0,$I54-N($M54)),"")</f>
        <v/>
      </c>
      <c r="O54" s="48" t="str">
        <f>IF(AND($E54="",$F54=""),"",ML_RESP)</f>
        <v/>
      </c>
      <c r="P54" s="47" t="n"/>
    </row>
    <row r="55">
      <c r="A55" s="42" t="inlineStr">
        <is>
          <t>I-051</t>
        </is>
      </c>
      <c r="B55" s="43" t="str">
        <f>IF(AND($E55="",$F55=""),"",IF(COUNTIF('Plan Cultivos'!$D$5:$D$204,"?*")=1,INDEX('Plan Cultivos'!$A$5:$A$204,MATCH("?*",'Plan Cultivos'!$D$5:$D$204,0)),""))</f>
        <v/>
      </c>
      <c r="C55" s="41" t="str">
        <f>IF(AND($E55="",$F55=""),"",ML_N)</f>
        <v/>
      </c>
      <c r="D55" s="43" t="str">
        <f>IF($B55="","",IFERROR(VLOOKUP($B55,'Plan Cultivos'!$A$5:$D$204,4,FALSE)&amp;"",""))</f>
        <v/>
      </c>
      <c r="E55" s="45" t="n"/>
      <c r="F55" s="43" t="n"/>
      <c r="G55" s="45" t="n"/>
      <c r="H55" s="43" t="n"/>
      <c r="I55" s="51" t="n"/>
      <c r="J55" s="69" t="n"/>
      <c r="K55" s="70" t="str">
        <f>IF(AND(ISNUMBER($I55),ISNUMBER($J55)),$I55*$J55,"")</f>
        <v/>
      </c>
      <c r="L55" s="52" t="n"/>
      <c r="M55" s="51" t="n"/>
      <c r="N55" s="44" t="str">
        <f>IF(ISNUMBER($I55),MAX(0,$I55-N($M55)),"")</f>
        <v/>
      </c>
      <c r="O55" s="43" t="str">
        <f>IF(AND($E55="",$F55=""),"",ML_RESP)</f>
        <v/>
      </c>
      <c r="P55" s="45" t="n"/>
    </row>
    <row r="56">
      <c r="A56" s="57" t="inlineStr">
        <is>
          <t>I-052</t>
        </is>
      </c>
      <c r="B56" s="48" t="str">
        <f>IF(AND($E56="",$F56=""),"",IF(COUNTIF('Plan Cultivos'!$D$5:$D$204,"?*")=1,INDEX('Plan Cultivos'!$A$5:$A$204,MATCH("?*",'Plan Cultivos'!$D$5:$D$204,0)),""))</f>
        <v/>
      </c>
      <c r="C56" s="58" t="str">
        <f>IF(AND($E56="",$F56=""),"",ML_N)</f>
        <v/>
      </c>
      <c r="D56" s="48" t="str">
        <f>IF($B56="","",IFERROR(VLOOKUP($B56,'Plan Cultivos'!$A$5:$D$204,4,FALSE)&amp;"",""))</f>
        <v/>
      </c>
      <c r="E56" s="47" t="n"/>
      <c r="F56" s="48" t="n"/>
      <c r="G56" s="47" t="n"/>
      <c r="H56" s="48" t="n"/>
      <c r="I56" s="49" t="n"/>
      <c r="J56" s="71" t="n"/>
      <c r="K56" s="72" t="str">
        <f>IF(AND(ISNUMBER($I56),ISNUMBER($J56)),$I56*$J56,"")</f>
        <v/>
      </c>
      <c r="L56" s="59" t="n"/>
      <c r="M56" s="49" t="n"/>
      <c r="N56" s="73" t="str">
        <f>IF(ISNUMBER($I56),MAX(0,$I56-N($M56)),"")</f>
        <v/>
      </c>
      <c r="O56" s="48" t="str">
        <f>IF(AND($E56="",$F56=""),"",ML_RESP)</f>
        <v/>
      </c>
      <c r="P56" s="47" t="n"/>
    </row>
    <row r="57">
      <c r="A57" s="42" t="inlineStr">
        <is>
          <t>I-053</t>
        </is>
      </c>
      <c r="B57" s="43" t="str">
        <f>IF(AND($E57="",$F57=""),"",IF(COUNTIF('Plan Cultivos'!$D$5:$D$204,"?*")=1,INDEX('Plan Cultivos'!$A$5:$A$204,MATCH("?*",'Plan Cultivos'!$D$5:$D$204,0)),""))</f>
        <v/>
      </c>
      <c r="C57" s="41" t="str">
        <f>IF(AND($E57="",$F57=""),"",ML_N)</f>
        <v/>
      </c>
      <c r="D57" s="43" t="str">
        <f>IF($B57="","",IFERROR(VLOOKUP($B57,'Plan Cultivos'!$A$5:$D$204,4,FALSE)&amp;"",""))</f>
        <v/>
      </c>
      <c r="E57" s="45" t="n"/>
      <c r="F57" s="43" t="n"/>
      <c r="G57" s="45" t="n"/>
      <c r="H57" s="43" t="n"/>
      <c r="I57" s="51" t="n"/>
      <c r="J57" s="69" t="n"/>
      <c r="K57" s="70" t="str">
        <f>IF(AND(ISNUMBER($I57),ISNUMBER($J57)),$I57*$J57,"")</f>
        <v/>
      </c>
      <c r="L57" s="52" t="n"/>
      <c r="M57" s="51" t="n"/>
      <c r="N57" s="44" t="str">
        <f>IF(ISNUMBER($I57),MAX(0,$I57-N($M57)),"")</f>
        <v/>
      </c>
      <c r="O57" s="43" t="str">
        <f>IF(AND($E57="",$F57=""),"",ML_RESP)</f>
        <v/>
      </c>
      <c r="P57" s="45" t="n"/>
    </row>
    <row r="58">
      <c r="A58" s="57" t="inlineStr">
        <is>
          <t>I-054</t>
        </is>
      </c>
      <c r="B58" s="48" t="str">
        <f>IF(AND($E58="",$F58=""),"",IF(COUNTIF('Plan Cultivos'!$D$5:$D$204,"?*")=1,INDEX('Plan Cultivos'!$A$5:$A$204,MATCH("?*",'Plan Cultivos'!$D$5:$D$204,0)),""))</f>
        <v/>
      </c>
      <c r="C58" s="58" t="str">
        <f>IF(AND($E58="",$F58=""),"",ML_N)</f>
        <v/>
      </c>
      <c r="D58" s="48" t="str">
        <f>IF($B58="","",IFERROR(VLOOKUP($B58,'Plan Cultivos'!$A$5:$D$204,4,FALSE)&amp;"",""))</f>
        <v/>
      </c>
      <c r="E58" s="47" t="n"/>
      <c r="F58" s="48" t="n"/>
      <c r="G58" s="47" t="n"/>
      <c r="H58" s="48" t="n"/>
      <c r="I58" s="49" t="n"/>
      <c r="J58" s="71" t="n"/>
      <c r="K58" s="72" t="str">
        <f>IF(AND(ISNUMBER($I58),ISNUMBER($J58)),$I58*$J58,"")</f>
        <v/>
      </c>
      <c r="L58" s="59" t="n"/>
      <c r="M58" s="49" t="n"/>
      <c r="N58" s="73" t="str">
        <f>IF(ISNUMBER($I58),MAX(0,$I58-N($M58)),"")</f>
        <v/>
      </c>
      <c r="O58" s="48" t="str">
        <f>IF(AND($E58="",$F58=""),"",ML_RESP)</f>
        <v/>
      </c>
      <c r="P58" s="47" t="n"/>
    </row>
    <row r="59">
      <c r="A59" s="42" t="inlineStr">
        <is>
          <t>I-055</t>
        </is>
      </c>
      <c r="B59" s="43" t="str">
        <f>IF(AND($E59="",$F59=""),"",IF(COUNTIF('Plan Cultivos'!$D$5:$D$204,"?*")=1,INDEX('Plan Cultivos'!$A$5:$A$204,MATCH("?*",'Plan Cultivos'!$D$5:$D$204,0)),""))</f>
        <v/>
      </c>
      <c r="C59" s="41" t="str">
        <f>IF(AND($E59="",$F59=""),"",ML_N)</f>
        <v/>
      </c>
      <c r="D59" s="43" t="str">
        <f>IF($B59="","",IFERROR(VLOOKUP($B59,'Plan Cultivos'!$A$5:$D$204,4,FALSE)&amp;"",""))</f>
        <v/>
      </c>
      <c r="E59" s="45" t="n"/>
      <c r="F59" s="43" t="n"/>
      <c r="G59" s="45" t="n"/>
      <c r="H59" s="43" t="n"/>
      <c r="I59" s="51" t="n"/>
      <c r="J59" s="69" t="n"/>
      <c r="K59" s="70" t="str">
        <f>IF(AND(ISNUMBER($I59),ISNUMBER($J59)),$I59*$J59,"")</f>
        <v/>
      </c>
      <c r="L59" s="52" t="n"/>
      <c r="M59" s="51" t="n"/>
      <c r="N59" s="44" t="str">
        <f>IF(ISNUMBER($I59),MAX(0,$I59-N($M59)),"")</f>
        <v/>
      </c>
      <c r="O59" s="43" t="str">
        <f>IF(AND($E59="",$F59=""),"",ML_RESP)</f>
        <v/>
      </c>
      <c r="P59" s="45" t="n"/>
    </row>
    <row r="60">
      <c r="A60" s="57" t="inlineStr">
        <is>
          <t>I-056</t>
        </is>
      </c>
      <c r="B60" s="48" t="str">
        <f>IF(AND($E60="",$F60=""),"",IF(COUNTIF('Plan Cultivos'!$D$5:$D$204,"?*")=1,INDEX('Plan Cultivos'!$A$5:$A$204,MATCH("?*",'Plan Cultivos'!$D$5:$D$204,0)),""))</f>
        <v/>
      </c>
      <c r="C60" s="58" t="str">
        <f>IF(AND($E60="",$F60=""),"",ML_N)</f>
        <v/>
      </c>
      <c r="D60" s="48" t="str">
        <f>IF($B60="","",IFERROR(VLOOKUP($B60,'Plan Cultivos'!$A$5:$D$204,4,FALSE)&amp;"",""))</f>
        <v/>
      </c>
      <c r="E60" s="47" t="n"/>
      <c r="F60" s="48" t="n"/>
      <c r="G60" s="47" t="n"/>
      <c r="H60" s="48" t="n"/>
      <c r="I60" s="49" t="n"/>
      <c r="J60" s="71" t="n"/>
      <c r="K60" s="72" t="str">
        <f>IF(AND(ISNUMBER($I60),ISNUMBER($J60)),$I60*$J60,"")</f>
        <v/>
      </c>
      <c r="L60" s="59" t="n"/>
      <c r="M60" s="49" t="n"/>
      <c r="N60" s="73" t="str">
        <f>IF(ISNUMBER($I60),MAX(0,$I60-N($M60)),"")</f>
        <v/>
      </c>
      <c r="O60" s="48" t="str">
        <f>IF(AND($E60="",$F60=""),"",ML_RESP)</f>
        <v/>
      </c>
      <c r="P60" s="47" t="n"/>
    </row>
    <row r="61">
      <c r="A61" s="42" t="inlineStr">
        <is>
          <t>I-057</t>
        </is>
      </c>
      <c r="B61" s="43" t="str">
        <f>IF(AND($E61="",$F61=""),"",IF(COUNTIF('Plan Cultivos'!$D$5:$D$204,"?*")=1,INDEX('Plan Cultivos'!$A$5:$A$204,MATCH("?*",'Plan Cultivos'!$D$5:$D$204,0)),""))</f>
        <v/>
      </c>
      <c r="C61" s="41" t="str">
        <f>IF(AND($E61="",$F61=""),"",ML_N)</f>
        <v/>
      </c>
      <c r="D61" s="43" t="str">
        <f>IF($B61="","",IFERROR(VLOOKUP($B61,'Plan Cultivos'!$A$5:$D$204,4,FALSE)&amp;"",""))</f>
        <v/>
      </c>
      <c r="E61" s="45" t="n"/>
      <c r="F61" s="43" t="n"/>
      <c r="G61" s="45" t="n"/>
      <c r="H61" s="43" t="n"/>
      <c r="I61" s="51" t="n"/>
      <c r="J61" s="69" t="n"/>
      <c r="K61" s="70" t="str">
        <f>IF(AND(ISNUMBER($I61),ISNUMBER($J61)),$I61*$J61,"")</f>
        <v/>
      </c>
      <c r="L61" s="52" t="n"/>
      <c r="M61" s="51" t="n"/>
      <c r="N61" s="44" t="str">
        <f>IF(ISNUMBER($I61),MAX(0,$I61-N($M61)),"")</f>
        <v/>
      </c>
      <c r="O61" s="43" t="str">
        <f>IF(AND($E61="",$F61=""),"",ML_RESP)</f>
        <v/>
      </c>
      <c r="P61" s="45" t="n"/>
    </row>
    <row r="62">
      <c r="A62" s="57" t="inlineStr">
        <is>
          <t>I-058</t>
        </is>
      </c>
      <c r="B62" s="48" t="str">
        <f>IF(AND($E62="",$F62=""),"",IF(COUNTIF('Plan Cultivos'!$D$5:$D$204,"?*")=1,INDEX('Plan Cultivos'!$A$5:$A$204,MATCH("?*",'Plan Cultivos'!$D$5:$D$204,0)),""))</f>
        <v/>
      </c>
      <c r="C62" s="58" t="str">
        <f>IF(AND($E62="",$F62=""),"",ML_N)</f>
        <v/>
      </c>
      <c r="D62" s="48" t="str">
        <f>IF($B62="","",IFERROR(VLOOKUP($B62,'Plan Cultivos'!$A$5:$D$204,4,FALSE)&amp;"",""))</f>
        <v/>
      </c>
      <c r="E62" s="47" t="n"/>
      <c r="F62" s="48" t="n"/>
      <c r="G62" s="47" t="n"/>
      <c r="H62" s="48" t="n"/>
      <c r="I62" s="49" t="n"/>
      <c r="J62" s="71" t="n"/>
      <c r="K62" s="72" t="str">
        <f>IF(AND(ISNUMBER($I62),ISNUMBER($J62)),$I62*$J62,"")</f>
        <v/>
      </c>
      <c r="L62" s="59" t="n"/>
      <c r="M62" s="49" t="n"/>
      <c r="N62" s="73" t="str">
        <f>IF(ISNUMBER($I62),MAX(0,$I62-N($M62)),"")</f>
        <v/>
      </c>
      <c r="O62" s="48" t="str">
        <f>IF(AND($E62="",$F62=""),"",ML_RESP)</f>
        <v/>
      </c>
      <c r="P62" s="47" t="n"/>
    </row>
    <row r="63">
      <c r="A63" s="42" t="inlineStr">
        <is>
          <t>I-059</t>
        </is>
      </c>
      <c r="B63" s="43" t="str">
        <f>IF(AND($E63="",$F63=""),"",IF(COUNTIF('Plan Cultivos'!$D$5:$D$204,"?*")=1,INDEX('Plan Cultivos'!$A$5:$A$204,MATCH("?*",'Plan Cultivos'!$D$5:$D$204,0)),""))</f>
        <v/>
      </c>
      <c r="C63" s="41" t="str">
        <f>IF(AND($E63="",$F63=""),"",ML_N)</f>
        <v/>
      </c>
      <c r="D63" s="43" t="str">
        <f>IF($B63="","",IFERROR(VLOOKUP($B63,'Plan Cultivos'!$A$5:$D$204,4,FALSE)&amp;"",""))</f>
        <v/>
      </c>
      <c r="E63" s="45" t="n"/>
      <c r="F63" s="43" t="n"/>
      <c r="G63" s="45" t="n"/>
      <c r="H63" s="43" t="n"/>
      <c r="I63" s="51" t="n"/>
      <c r="J63" s="69" t="n"/>
      <c r="K63" s="70" t="str">
        <f>IF(AND(ISNUMBER($I63),ISNUMBER($J63)),$I63*$J63,"")</f>
        <v/>
      </c>
      <c r="L63" s="52" t="n"/>
      <c r="M63" s="51" t="n"/>
      <c r="N63" s="44" t="str">
        <f>IF(ISNUMBER($I63),MAX(0,$I63-N($M63)),"")</f>
        <v/>
      </c>
      <c r="O63" s="43" t="str">
        <f>IF(AND($E63="",$F63=""),"",ML_RESP)</f>
        <v/>
      </c>
      <c r="P63" s="45" t="n"/>
    </row>
    <row r="64">
      <c r="A64" s="57" t="inlineStr">
        <is>
          <t>I-060</t>
        </is>
      </c>
      <c r="B64" s="48" t="str">
        <f>IF(AND($E64="",$F64=""),"",IF(COUNTIF('Plan Cultivos'!$D$5:$D$204,"?*")=1,INDEX('Plan Cultivos'!$A$5:$A$204,MATCH("?*",'Plan Cultivos'!$D$5:$D$204,0)),""))</f>
        <v/>
      </c>
      <c r="C64" s="58" t="str">
        <f>IF(AND($E64="",$F64=""),"",ML_N)</f>
        <v/>
      </c>
      <c r="D64" s="48" t="str">
        <f>IF($B64="","",IFERROR(VLOOKUP($B64,'Plan Cultivos'!$A$5:$D$204,4,FALSE)&amp;"",""))</f>
        <v/>
      </c>
      <c r="E64" s="47" t="n"/>
      <c r="F64" s="48" t="n"/>
      <c r="G64" s="47" t="n"/>
      <c r="H64" s="48" t="n"/>
      <c r="I64" s="49" t="n"/>
      <c r="J64" s="71" t="n"/>
      <c r="K64" s="72" t="str">
        <f>IF(AND(ISNUMBER($I64),ISNUMBER($J64)),$I64*$J64,"")</f>
        <v/>
      </c>
      <c r="L64" s="59" t="n"/>
      <c r="M64" s="49" t="n"/>
      <c r="N64" s="73" t="str">
        <f>IF(ISNUMBER($I64),MAX(0,$I64-N($M64)),"")</f>
        <v/>
      </c>
      <c r="O64" s="48" t="str">
        <f>IF(AND($E64="",$F64=""),"",ML_RESP)</f>
        <v/>
      </c>
      <c r="P64" s="47" t="n"/>
    </row>
    <row r="65">
      <c r="A65" s="42" t="inlineStr">
        <is>
          <t>I-061</t>
        </is>
      </c>
      <c r="B65" s="43" t="str">
        <f>IF(AND($E65="",$F65=""),"",IF(COUNTIF('Plan Cultivos'!$D$5:$D$204,"?*")=1,INDEX('Plan Cultivos'!$A$5:$A$204,MATCH("?*",'Plan Cultivos'!$D$5:$D$204,0)),""))</f>
        <v/>
      </c>
      <c r="C65" s="41" t="str">
        <f>IF(AND($E65="",$F65=""),"",ML_N)</f>
        <v/>
      </c>
      <c r="D65" s="43" t="str">
        <f>IF($B65="","",IFERROR(VLOOKUP($B65,'Plan Cultivos'!$A$5:$D$204,4,FALSE)&amp;"",""))</f>
        <v/>
      </c>
      <c r="E65" s="45" t="n"/>
      <c r="F65" s="43" t="n"/>
      <c r="G65" s="45" t="n"/>
      <c r="H65" s="43" t="n"/>
      <c r="I65" s="51" t="n"/>
      <c r="J65" s="69" t="n"/>
      <c r="K65" s="70" t="str">
        <f>IF(AND(ISNUMBER($I65),ISNUMBER($J65)),$I65*$J65,"")</f>
        <v/>
      </c>
      <c r="L65" s="52" t="n"/>
      <c r="M65" s="51" t="n"/>
      <c r="N65" s="44" t="str">
        <f>IF(ISNUMBER($I65),MAX(0,$I65-N($M65)),"")</f>
        <v/>
      </c>
      <c r="O65" s="43" t="str">
        <f>IF(AND($E65="",$F65=""),"",ML_RESP)</f>
        <v/>
      </c>
      <c r="P65" s="45" t="n"/>
    </row>
    <row r="66">
      <c r="A66" s="57" t="inlineStr">
        <is>
          <t>I-062</t>
        </is>
      </c>
      <c r="B66" s="48" t="str">
        <f>IF(AND($E66="",$F66=""),"",IF(COUNTIF('Plan Cultivos'!$D$5:$D$204,"?*")=1,INDEX('Plan Cultivos'!$A$5:$A$204,MATCH("?*",'Plan Cultivos'!$D$5:$D$204,0)),""))</f>
        <v/>
      </c>
      <c r="C66" s="58" t="str">
        <f>IF(AND($E66="",$F66=""),"",ML_N)</f>
        <v/>
      </c>
      <c r="D66" s="48" t="str">
        <f>IF($B66="","",IFERROR(VLOOKUP($B66,'Plan Cultivos'!$A$5:$D$204,4,FALSE)&amp;"",""))</f>
        <v/>
      </c>
      <c r="E66" s="47" t="n"/>
      <c r="F66" s="48" t="n"/>
      <c r="G66" s="47" t="n"/>
      <c r="H66" s="48" t="n"/>
      <c r="I66" s="49" t="n"/>
      <c r="J66" s="71" t="n"/>
      <c r="K66" s="72" t="str">
        <f>IF(AND(ISNUMBER($I66),ISNUMBER($J66)),$I66*$J66,"")</f>
        <v/>
      </c>
      <c r="L66" s="59" t="n"/>
      <c r="M66" s="49" t="n"/>
      <c r="N66" s="73" t="str">
        <f>IF(ISNUMBER($I66),MAX(0,$I66-N($M66)),"")</f>
        <v/>
      </c>
      <c r="O66" s="48" t="str">
        <f>IF(AND($E66="",$F66=""),"",ML_RESP)</f>
        <v/>
      </c>
      <c r="P66" s="47" t="n"/>
    </row>
    <row r="67">
      <c r="A67" s="42" t="inlineStr">
        <is>
          <t>I-063</t>
        </is>
      </c>
      <c r="B67" s="43" t="str">
        <f>IF(AND($E67="",$F67=""),"",IF(COUNTIF('Plan Cultivos'!$D$5:$D$204,"?*")=1,INDEX('Plan Cultivos'!$A$5:$A$204,MATCH("?*",'Plan Cultivos'!$D$5:$D$204,0)),""))</f>
        <v/>
      </c>
      <c r="C67" s="41" t="str">
        <f>IF(AND($E67="",$F67=""),"",ML_N)</f>
        <v/>
      </c>
      <c r="D67" s="43" t="str">
        <f>IF($B67="","",IFERROR(VLOOKUP($B67,'Plan Cultivos'!$A$5:$D$204,4,FALSE)&amp;"",""))</f>
        <v/>
      </c>
      <c r="E67" s="45" t="n"/>
      <c r="F67" s="43" t="n"/>
      <c r="G67" s="45" t="n"/>
      <c r="H67" s="43" t="n"/>
      <c r="I67" s="51" t="n"/>
      <c r="J67" s="69" t="n"/>
      <c r="K67" s="70" t="str">
        <f>IF(AND(ISNUMBER($I67),ISNUMBER($J67)),$I67*$J67,"")</f>
        <v/>
      </c>
      <c r="L67" s="52" t="n"/>
      <c r="M67" s="51" t="n"/>
      <c r="N67" s="44" t="str">
        <f>IF(ISNUMBER($I67),MAX(0,$I67-N($M67)),"")</f>
        <v/>
      </c>
      <c r="O67" s="43" t="str">
        <f>IF(AND($E67="",$F67=""),"",ML_RESP)</f>
        <v/>
      </c>
      <c r="P67" s="45" t="n"/>
    </row>
    <row r="68">
      <c r="A68" s="57" t="inlineStr">
        <is>
          <t>I-064</t>
        </is>
      </c>
      <c r="B68" s="48" t="str">
        <f>IF(AND($E68="",$F68=""),"",IF(COUNTIF('Plan Cultivos'!$D$5:$D$204,"?*")=1,INDEX('Plan Cultivos'!$A$5:$A$204,MATCH("?*",'Plan Cultivos'!$D$5:$D$204,0)),""))</f>
        <v/>
      </c>
      <c r="C68" s="58" t="str">
        <f>IF(AND($E68="",$F68=""),"",ML_N)</f>
        <v/>
      </c>
      <c r="D68" s="48" t="str">
        <f>IF($B68="","",IFERROR(VLOOKUP($B68,'Plan Cultivos'!$A$5:$D$204,4,FALSE)&amp;"",""))</f>
        <v/>
      </c>
      <c r="E68" s="47" t="n"/>
      <c r="F68" s="48" t="n"/>
      <c r="G68" s="47" t="n"/>
      <c r="H68" s="48" t="n"/>
      <c r="I68" s="49" t="n"/>
      <c r="J68" s="71" t="n"/>
      <c r="K68" s="72" t="str">
        <f>IF(AND(ISNUMBER($I68),ISNUMBER($J68)),$I68*$J68,"")</f>
        <v/>
      </c>
      <c r="L68" s="59" t="n"/>
      <c r="M68" s="49" t="n"/>
      <c r="N68" s="73" t="str">
        <f>IF(ISNUMBER($I68),MAX(0,$I68-N($M68)),"")</f>
        <v/>
      </c>
      <c r="O68" s="48" t="str">
        <f>IF(AND($E68="",$F68=""),"",ML_RESP)</f>
        <v/>
      </c>
      <c r="P68" s="47" t="n"/>
    </row>
    <row r="69">
      <c r="A69" s="42" t="inlineStr">
        <is>
          <t>I-065</t>
        </is>
      </c>
      <c r="B69" s="43" t="str">
        <f>IF(AND($E69="",$F69=""),"",IF(COUNTIF('Plan Cultivos'!$D$5:$D$204,"?*")=1,INDEX('Plan Cultivos'!$A$5:$A$204,MATCH("?*",'Plan Cultivos'!$D$5:$D$204,0)),""))</f>
        <v/>
      </c>
      <c r="C69" s="41" t="str">
        <f>IF(AND($E69="",$F69=""),"",ML_N)</f>
        <v/>
      </c>
      <c r="D69" s="43" t="str">
        <f>IF($B69="","",IFERROR(VLOOKUP($B69,'Plan Cultivos'!$A$5:$D$204,4,FALSE)&amp;"",""))</f>
        <v/>
      </c>
      <c r="E69" s="45" t="n"/>
      <c r="F69" s="43" t="n"/>
      <c r="G69" s="45" t="n"/>
      <c r="H69" s="43" t="n"/>
      <c r="I69" s="51" t="n"/>
      <c r="J69" s="69" t="n"/>
      <c r="K69" s="70" t="str">
        <f>IF(AND(ISNUMBER($I69),ISNUMBER($J69)),$I69*$J69,"")</f>
        <v/>
      </c>
      <c r="L69" s="52" t="n"/>
      <c r="M69" s="51" t="n"/>
      <c r="N69" s="44" t="str">
        <f>IF(ISNUMBER($I69),MAX(0,$I69-N($M69)),"")</f>
        <v/>
      </c>
      <c r="O69" s="43" t="str">
        <f>IF(AND($E69="",$F69=""),"",ML_RESP)</f>
        <v/>
      </c>
      <c r="P69" s="45" t="n"/>
    </row>
    <row r="70">
      <c r="A70" s="57" t="inlineStr">
        <is>
          <t>I-066</t>
        </is>
      </c>
      <c r="B70" s="48" t="str">
        <f>IF(AND($E70="",$F70=""),"",IF(COUNTIF('Plan Cultivos'!$D$5:$D$204,"?*")=1,INDEX('Plan Cultivos'!$A$5:$A$204,MATCH("?*",'Plan Cultivos'!$D$5:$D$204,0)),""))</f>
        <v/>
      </c>
      <c r="C70" s="58" t="str">
        <f>IF(AND($E70="",$F70=""),"",ML_N)</f>
        <v/>
      </c>
      <c r="D70" s="48" t="str">
        <f>IF($B70="","",IFERROR(VLOOKUP($B70,'Plan Cultivos'!$A$5:$D$204,4,FALSE)&amp;"",""))</f>
        <v/>
      </c>
      <c r="E70" s="47" t="n"/>
      <c r="F70" s="48" t="n"/>
      <c r="G70" s="47" t="n"/>
      <c r="H70" s="48" t="n"/>
      <c r="I70" s="49" t="n"/>
      <c r="J70" s="71" t="n"/>
      <c r="K70" s="72" t="str">
        <f>IF(AND(ISNUMBER($I70),ISNUMBER($J70)),$I70*$J70,"")</f>
        <v/>
      </c>
      <c r="L70" s="59" t="n"/>
      <c r="M70" s="49" t="n"/>
      <c r="N70" s="73" t="str">
        <f>IF(ISNUMBER($I70),MAX(0,$I70-N($M70)),"")</f>
        <v/>
      </c>
      <c r="O70" s="48" t="str">
        <f>IF(AND($E70="",$F70=""),"",ML_RESP)</f>
        <v/>
      </c>
      <c r="P70" s="47" t="n"/>
    </row>
    <row r="71">
      <c r="A71" s="42" t="inlineStr">
        <is>
          <t>I-067</t>
        </is>
      </c>
      <c r="B71" s="43" t="str">
        <f>IF(AND($E71="",$F71=""),"",IF(COUNTIF('Plan Cultivos'!$D$5:$D$204,"?*")=1,INDEX('Plan Cultivos'!$A$5:$A$204,MATCH("?*",'Plan Cultivos'!$D$5:$D$204,0)),""))</f>
        <v/>
      </c>
      <c r="C71" s="41" t="str">
        <f>IF(AND($E71="",$F71=""),"",ML_N)</f>
        <v/>
      </c>
      <c r="D71" s="43" t="str">
        <f>IF($B71="","",IFERROR(VLOOKUP($B71,'Plan Cultivos'!$A$5:$D$204,4,FALSE)&amp;"",""))</f>
        <v/>
      </c>
      <c r="E71" s="45" t="n"/>
      <c r="F71" s="43" t="n"/>
      <c r="G71" s="45" t="n"/>
      <c r="H71" s="43" t="n"/>
      <c r="I71" s="51" t="n"/>
      <c r="J71" s="69" t="n"/>
      <c r="K71" s="70" t="str">
        <f>IF(AND(ISNUMBER($I71),ISNUMBER($J71)),$I71*$J71,"")</f>
        <v/>
      </c>
      <c r="L71" s="52" t="n"/>
      <c r="M71" s="51" t="n"/>
      <c r="N71" s="44" t="str">
        <f>IF(ISNUMBER($I71),MAX(0,$I71-N($M71)),"")</f>
        <v/>
      </c>
      <c r="O71" s="43" t="str">
        <f>IF(AND($E71="",$F71=""),"",ML_RESP)</f>
        <v/>
      </c>
      <c r="P71" s="45" t="n"/>
    </row>
    <row r="72">
      <c r="A72" s="57" t="inlineStr">
        <is>
          <t>I-068</t>
        </is>
      </c>
      <c r="B72" s="48" t="str">
        <f>IF(AND($E72="",$F72=""),"",IF(COUNTIF('Plan Cultivos'!$D$5:$D$204,"?*")=1,INDEX('Plan Cultivos'!$A$5:$A$204,MATCH("?*",'Plan Cultivos'!$D$5:$D$204,0)),""))</f>
        <v/>
      </c>
      <c r="C72" s="58" t="str">
        <f>IF(AND($E72="",$F72=""),"",ML_N)</f>
        <v/>
      </c>
      <c r="D72" s="48" t="str">
        <f>IF($B72="","",IFERROR(VLOOKUP($B72,'Plan Cultivos'!$A$5:$D$204,4,FALSE)&amp;"",""))</f>
        <v/>
      </c>
      <c r="E72" s="47" t="n"/>
      <c r="F72" s="48" t="n"/>
      <c r="G72" s="47" t="n"/>
      <c r="H72" s="48" t="n"/>
      <c r="I72" s="49" t="n"/>
      <c r="J72" s="71" t="n"/>
      <c r="K72" s="72" t="str">
        <f>IF(AND(ISNUMBER($I72),ISNUMBER($J72)),$I72*$J72,"")</f>
        <v/>
      </c>
      <c r="L72" s="59" t="n"/>
      <c r="M72" s="49" t="n"/>
      <c r="N72" s="73" t="str">
        <f>IF(ISNUMBER($I72),MAX(0,$I72-N($M72)),"")</f>
        <v/>
      </c>
      <c r="O72" s="48" t="str">
        <f>IF(AND($E72="",$F72=""),"",ML_RESP)</f>
        <v/>
      </c>
      <c r="P72" s="47" t="n"/>
    </row>
    <row r="73">
      <c r="A73" s="42" t="inlineStr">
        <is>
          <t>I-069</t>
        </is>
      </c>
      <c r="B73" s="43" t="str">
        <f>IF(AND($E73="",$F73=""),"",IF(COUNTIF('Plan Cultivos'!$D$5:$D$204,"?*")=1,INDEX('Plan Cultivos'!$A$5:$A$204,MATCH("?*",'Plan Cultivos'!$D$5:$D$204,0)),""))</f>
        <v/>
      </c>
      <c r="C73" s="41" t="str">
        <f>IF(AND($E73="",$F73=""),"",ML_N)</f>
        <v/>
      </c>
      <c r="D73" s="43" t="str">
        <f>IF($B73="","",IFERROR(VLOOKUP($B73,'Plan Cultivos'!$A$5:$D$204,4,FALSE)&amp;"",""))</f>
        <v/>
      </c>
      <c r="E73" s="45" t="n"/>
      <c r="F73" s="43" t="n"/>
      <c r="G73" s="45" t="n"/>
      <c r="H73" s="43" t="n"/>
      <c r="I73" s="51" t="n"/>
      <c r="J73" s="69" t="n"/>
      <c r="K73" s="70" t="str">
        <f>IF(AND(ISNUMBER($I73),ISNUMBER($J73)),$I73*$J73,"")</f>
        <v/>
      </c>
      <c r="L73" s="52" t="n"/>
      <c r="M73" s="51" t="n"/>
      <c r="N73" s="44" t="str">
        <f>IF(ISNUMBER($I73),MAX(0,$I73-N($M73)),"")</f>
        <v/>
      </c>
      <c r="O73" s="43" t="str">
        <f>IF(AND($E73="",$F73=""),"",ML_RESP)</f>
        <v/>
      </c>
      <c r="P73" s="45" t="n"/>
    </row>
    <row r="74">
      <c r="A74" s="57" t="inlineStr">
        <is>
          <t>I-070</t>
        </is>
      </c>
      <c r="B74" s="48" t="str">
        <f>IF(AND($E74="",$F74=""),"",IF(COUNTIF('Plan Cultivos'!$D$5:$D$204,"?*")=1,INDEX('Plan Cultivos'!$A$5:$A$204,MATCH("?*",'Plan Cultivos'!$D$5:$D$204,0)),""))</f>
        <v/>
      </c>
      <c r="C74" s="58" t="str">
        <f>IF(AND($E74="",$F74=""),"",ML_N)</f>
        <v/>
      </c>
      <c r="D74" s="48" t="str">
        <f>IF($B74="","",IFERROR(VLOOKUP($B74,'Plan Cultivos'!$A$5:$D$204,4,FALSE)&amp;"",""))</f>
        <v/>
      </c>
      <c r="E74" s="47" t="n"/>
      <c r="F74" s="48" t="n"/>
      <c r="G74" s="47" t="n"/>
      <c r="H74" s="48" t="n"/>
      <c r="I74" s="49" t="n"/>
      <c r="J74" s="71" t="n"/>
      <c r="K74" s="72" t="str">
        <f>IF(AND(ISNUMBER($I74),ISNUMBER($J74)),$I74*$J74,"")</f>
        <v/>
      </c>
      <c r="L74" s="59" t="n"/>
      <c r="M74" s="49" t="n"/>
      <c r="N74" s="73" t="str">
        <f>IF(ISNUMBER($I74),MAX(0,$I74-N($M74)),"")</f>
        <v/>
      </c>
      <c r="O74" s="48" t="str">
        <f>IF(AND($E74="",$F74=""),"",ML_RESP)</f>
        <v/>
      </c>
      <c r="P74" s="47" t="n"/>
    </row>
    <row r="75">
      <c r="A75" s="42" t="inlineStr">
        <is>
          <t>I-071</t>
        </is>
      </c>
      <c r="B75" s="43" t="str">
        <f>IF(AND($E75="",$F75=""),"",IF(COUNTIF('Plan Cultivos'!$D$5:$D$204,"?*")=1,INDEX('Plan Cultivos'!$A$5:$A$204,MATCH("?*",'Plan Cultivos'!$D$5:$D$204,0)),""))</f>
        <v/>
      </c>
      <c r="C75" s="41" t="str">
        <f>IF(AND($E75="",$F75=""),"",ML_N)</f>
        <v/>
      </c>
      <c r="D75" s="43" t="str">
        <f>IF($B75="","",IFERROR(VLOOKUP($B75,'Plan Cultivos'!$A$5:$D$204,4,FALSE)&amp;"",""))</f>
        <v/>
      </c>
      <c r="E75" s="45" t="n"/>
      <c r="F75" s="43" t="n"/>
      <c r="G75" s="45" t="n"/>
      <c r="H75" s="43" t="n"/>
      <c r="I75" s="51" t="n"/>
      <c r="J75" s="69" t="n"/>
      <c r="K75" s="70" t="str">
        <f>IF(AND(ISNUMBER($I75),ISNUMBER($J75)),$I75*$J75,"")</f>
        <v/>
      </c>
      <c r="L75" s="52" t="n"/>
      <c r="M75" s="51" t="n"/>
      <c r="N75" s="44" t="str">
        <f>IF(ISNUMBER($I75),MAX(0,$I75-N($M75)),"")</f>
        <v/>
      </c>
      <c r="O75" s="43" t="str">
        <f>IF(AND($E75="",$F75=""),"",ML_RESP)</f>
        <v/>
      </c>
      <c r="P75" s="45" t="n"/>
    </row>
    <row r="76">
      <c r="A76" s="57" t="inlineStr">
        <is>
          <t>I-072</t>
        </is>
      </c>
      <c r="B76" s="48" t="str">
        <f>IF(AND($E76="",$F76=""),"",IF(COUNTIF('Plan Cultivos'!$D$5:$D$204,"?*")=1,INDEX('Plan Cultivos'!$A$5:$A$204,MATCH("?*",'Plan Cultivos'!$D$5:$D$204,0)),""))</f>
        <v/>
      </c>
      <c r="C76" s="58" t="str">
        <f>IF(AND($E76="",$F76=""),"",ML_N)</f>
        <v/>
      </c>
      <c r="D76" s="48" t="str">
        <f>IF($B76="","",IFERROR(VLOOKUP($B76,'Plan Cultivos'!$A$5:$D$204,4,FALSE)&amp;"",""))</f>
        <v/>
      </c>
      <c r="E76" s="47" t="n"/>
      <c r="F76" s="48" t="n"/>
      <c r="G76" s="47" t="n"/>
      <c r="H76" s="48" t="n"/>
      <c r="I76" s="49" t="n"/>
      <c r="J76" s="71" t="n"/>
      <c r="K76" s="72" t="str">
        <f>IF(AND(ISNUMBER($I76),ISNUMBER($J76)),$I76*$J76,"")</f>
        <v/>
      </c>
      <c r="L76" s="59" t="n"/>
      <c r="M76" s="49" t="n"/>
      <c r="N76" s="73" t="str">
        <f>IF(ISNUMBER($I76),MAX(0,$I76-N($M76)),"")</f>
        <v/>
      </c>
      <c r="O76" s="48" t="str">
        <f>IF(AND($E76="",$F76=""),"",ML_RESP)</f>
        <v/>
      </c>
      <c r="P76" s="47" t="n"/>
    </row>
    <row r="77">
      <c r="A77" s="42" t="inlineStr">
        <is>
          <t>I-073</t>
        </is>
      </c>
      <c r="B77" s="43" t="str">
        <f>IF(AND($E77="",$F77=""),"",IF(COUNTIF('Plan Cultivos'!$D$5:$D$204,"?*")=1,INDEX('Plan Cultivos'!$A$5:$A$204,MATCH("?*",'Plan Cultivos'!$D$5:$D$204,0)),""))</f>
        <v/>
      </c>
      <c r="C77" s="41" t="str">
        <f>IF(AND($E77="",$F77=""),"",ML_N)</f>
        <v/>
      </c>
      <c r="D77" s="43" t="str">
        <f>IF($B77="","",IFERROR(VLOOKUP($B77,'Plan Cultivos'!$A$5:$D$204,4,FALSE)&amp;"",""))</f>
        <v/>
      </c>
      <c r="E77" s="45" t="n"/>
      <c r="F77" s="43" t="n"/>
      <c r="G77" s="45" t="n"/>
      <c r="H77" s="43" t="n"/>
      <c r="I77" s="51" t="n"/>
      <c r="J77" s="69" t="n"/>
      <c r="K77" s="70" t="str">
        <f>IF(AND(ISNUMBER($I77),ISNUMBER($J77)),$I77*$J77,"")</f>
        <v/>
      </c>
      <c r="L77" s="52" t="n"/>
      <c r="M77" s="51" t="n"/>
      <c r="N77" s="44" t="str">
        <f>IF(ISNUMBER($I77),MAX(0,$I77-N($M77)),"")</f>
        <v/>
      </c>
      <c r="O77" s="43" t="str">
        <f>IF(AND($E77="",$F77=""),"",ML_RESP)</f>
        <v/>
      </c>
      <c r="P77" s="45" t="n"/>
    </row>
    <row r="78">
      <c r="A78" s="57" t="inlineStr">
        <is>
          <t>I-074</t>
        </is>
      </c>
      <c r="B78" s="48" t="str">
        <f>IF(AND($E78="",$F78=""),"",IF(COUNTIF('Plan Cultivos'!$D$5:$D$204,"?*")=1,INDEX('Plan Cultivos'!$A$5:$A$204,MATCH("?*",'Plan Cultivos'!$D$5:$D$204,0)),""))</f>
        <v/>
      </c>
      <c r="C78" s="58" t="str">
        <f>IF(AND($E78="",$F78=""),"",ML_N)</f>
        <v/>
      </c>
      <c r="D78" s="48" t="str">
        <f>IF($B78="","",IFERROR(VLOOKUP($B78,'Plan Cultivos'!$A$5:$D$204,4,FALSE)&amp;"",""))</f>
        <v/>
      </c>
      <c r="E78" s="47" t="n"/>
      <c r="F78" s="48" t="n"/>
      <c r="G78" s="47" t="n"/>
      <c r="H78" s="48" t="n"/>
      <c r="I78" s="49" t="n"/>
      <c r="J78" s="71" t="n"/>
      <c r="K78" s="72" t="str">
        <f>IF(AND(ISNUMBER($I78),ISNUMBER($J78)),$I78*$J78,"")</f>
        <v/>
      </c>
      <c r="L78" s="59" t="n"/>
      <c r="M78" s="49" t="n"/>
      <c r="N78" s="73" t="str">
        <f>IF(ISNUMBER($I78),MAX(0,$I78-N($M78)),"")</f>
        <v/>
      </c>
      <c r="O78" s="48" t="str">
        <f>IF(AND($E78="",$F78=""),"",ML_RESP)</f>
        <v/>
      </c>
      <c r="P78" s="47" t="n"/>
    </row>
    <row r="79">
      <c r="A79" s="42" t="inlineStr">
        <is>
          <t>I-075</t>
        </is>
      </c>
      <c r="B79" s="43" t="str">
        <f>IF(AND($E79="",$F79=""),"",IF(COUNTIF('Plan Cultivos'!$D$5:$D$204,"?*")=1,INDEX('Plan Cultivos'!$A$5:$A$204,MATCH("?*",'Plan Cultivos'!$D$5:$D$204,0)),""))</f>
        <v/>
      </c>
      <c r="C79" s="41" t="str">
        <f>IF(AND($E79="",$F79=""),"",ML_N)</f>
        <v/>
      </c>
      <c r="D79" s="43" t="str">
        <f>IF($B79="","",IFERROR(VLOOKUP($B79,'Plan Cultivos'!$A$5:$D$204,4,FALSE)&amp;"",""))</f>
        <v/>
      </c>
      <c r="E79" s="45" t="n"/>
      <c r="F79" s="43" t="n"/>
      <c r="G79" s="45" t="n"/>
      <c r="H79" s="43" t="n"/>
      <c r="I79" s="51" t="n"/>
      <c r="J79" s="69" t="n"/>
      <c r="K79" s="70" t="str">
        <f>IF(AND(ISNUMBER($I79),ISNUMBER($J79)),$I79*$J79,"")</f>
        <v/>
      </c>
      <c r="L79" s="52" t="n"/>
      <c r="M79" s="51" t="n"/>
      <c r="N79" s="44" t="str">
        <f>IF(ISNUMBER($I79),MAX(0,$I79-N($M79)),"")</f>
        <v/>
      </c>
      <c r="O79" s="43" t="str">
        <f>IF(AND($E79="",$F79=""),"",ML_RESP)</f>
        <v/>
      </c>
      <c r="P79" s="45" t="n"/>
    </row>
    <row r="80">
      <c r="A80" s="57" t="inlineStr">
        <is>
          <t>I-076</t>
        </is>
      </c>
      <c r="B80" s="48" t="str">
        <f>IF(AND($E80="",$F80=""),"",IF(COUNTIF('Plan Cultivos'!$D$5:$D$204,"?*")=1,INDEX('Plan Cultivos'!$A$5:$A$204,MATCH("?*",'Plan Cultivos'!$D$5:$D$204,0)),""))</f>
        <v/>
      </c>
      <c r="C80" s="58" t="str">
        <f>IF(AND($E80="",$F80=""),"",ML_N)</f>
        <v/>
      </c>
      <c r="D80" s="48" t="str">
        <f>IF($B80="","",IFERROR(VLOOKUP($B80,'Plan Cultivos'!$A$5:$D$204,4,FALSE)&amp;"",""))</f>
        <v/>
      </c>
      <c r="E80" s="47" t="n"/>
      <c r="F80" s="48" t="n"/>
      <c r="G80" s="47" t="n"/>
      <c r="H80" s="48" t="n"/>
      <c r="I80" s="49" t="n"/>
      <c r="J80" s="71" t="n"/>
      <c r="K80" s="72" t="str">
        <f>IF(AND(ISNUMBER($I80),ISNUMBER($J80)),$I80*$J80,"")</f>
        <v/>
      </c>
      <c r="L80" s="59" t="n"/>
      <c r="M80" s="49" t="n"/>
      <c r="N80" s="73" t="str">
        <f>IF(ISNUMBER($I80),MAX(0,$I80-N($M80)),"")</f>
        <v/>
      </c>
      <c r="O80" s="48" t="str">
        <f>IF(AND($E80="",$F80=""),"",ML_RESP)</f>
        <v/>
      </c>
      <c r="P80" s="47" t="n"/>
    </row>
    <row r="81">
      <c r="A81" s="42" t="inlineStr">
        <is>
          <t>I-077</t>
        </is>
      </c>
      <c r="B81" s="43" t="str">
        <f>IF(AND($E81="",$F81=""),"",IF(COUNTIF('Plan Cultivos'!$D$5:$D$204,"?*")=1,INDEX('Plan Cultivos'!$A$5:$A$204,MATCH("?*",'Plan Cultivos'!$D$5:$D$204,0)),""))</f>
        <v/>
      </c>
      <c r="C81" s="41" t="str">
        <f>IF(AND($E81="",$F81=""),"",ML_N)</f>
        <v/>
      </c>
      <c r="D81" s="43" t="str">
        <f>IF($B81="","",IFERROR(VLOOKUP($B81,'Plan Cultivos'!$A$5:$D$204,4,FALSE)&amp;"",""))</f>
        <v/>
      </c>
      <c r="E81" s="45" t="n"/>
      <c r="F81" s="43" t="n"/>
      <c r="G81" s="45" t="n"/>
      <c r="H81" s="43" t="n"/>
      <c r="I81" s="51" t="n"/>
      <c r="J81" s="69" t="n"/>
      <c r="K81" s="70" t="str">
        <f>IF(AND(ISNUMBER($I81),ISNUMBER($J81)),$I81*$J81,"")</f>
        <v/>
      </c>
      <c r="L81" s="52" t="n"/>
      <c r="M81" s="51" t="n"/>
      <c r="N81" s="44" t="str">
        <f>IF(ISNUMBER($I81),MAX(0,$I81-N($M81)),"")</f>
        <v/>
      </c>
      <c r="O81" s="43" t="str">
        <f>IF(AND($E81="",$F81=""),"",ML_RESP)</f>
        <v/>
      </c>
      <c r="P81" s="45" t="n"/>
    </row>
    <row r="82">
      <c r="A82" s="57" t="inlineStr">
        <is>
          <t>I-078</t>
        </is>
      </c>
      <c r="B82" s="48" t="str">
        <f>IF(AND($E82="",$F82=""),"",IF(COUNTIF('Plan Cultivos'!$D$5:$D$204,"?*")=1,INDEX('Plan Cultivos'!$A$5:$A$204,MATCH("?*",'Plan Cultivos'!$D$5:$D$204,0)),""))</f>
        <v/>
      </c>
      <c r="C82" s="58" t="str">
        <f>IF(AND($E82="",$F82=""),"",ML_N)</f>
        <v/>
      </c>
      <c r="D82" s="48" t="str">
        <f>IF($B82="","",IFERROR(VLOOKUP($B82,'Plan Cultivos'!$A$5:$D$204,4,FALSE)&amp;"",""))</f>
        <v/>
      </c>
      <c r="E82" s="47" t="n"/>
      <c r="F82" s="48" t="n"/>
      <c r="G82" s="47" t="n"/>
      <c r="H82" s="48" t="n"/>
      <c r="I82" s="49" t="n"/>
      <c r="J82" s="71" t="n"/>
      <c r="K82" s="72" t="str">
        <f>IF(AND(ISNUMBER($I82),ISNUMBER($J82)),$I82*$J82,"")</f>
        <v/>
      </c>
      <c r="L82" s="59" t="n"/>
      <c r="M82" s="49" t="n"/>
      <c r="N82" s="73" t="str">
        <f>IF(ISNUMBER($I82),MAX(0,$I82-N($M82)),"")</f>
        <v/>
      </c>
      <c r="O82" s="48" t="str">
        <f>IF(AND($E82="",$F82=""),"",ML_RESP)</f>
        <v/>
      </c>
      <c r="P82" s="47" t="n"/>
    </row>
    <row r="83">
      <c r="A83" s="42" t="inlineStr">
        <is>
          <t>I-079</t>
        </is>
      </c>
      <c r="B83" s="43" t="str">
        <f>IF(AND($E83="",$F83=""),"",IF(COUNTIF('Plan Cultivos'!$D$5:$D$204,"?*")=1,INDEX('Plan Cultivos'!$A$5:$A$204,MATCH("?*",'Plan Cultivos'!$D$5:$D$204,0)),""))</f>
        <v/>
      </c>
      <c r="C83" s="41" t="str">
        <f>IF(AND($E83="",$F83=""),"",ML_N)</f>
        <v/>
      </c>
      <c r="D83" s="43" t="str">
        <f>IF($B83="","",IFERROR(VLOOKUP($B83,'Plan Cultivos'!$A$5:$D$204,4,FALSE)&amp;"",""))</f>
        <v/>
      </c>
      <c r="E83" s="45" t="n"/>
      <c r="F83" s="43" t="n"/>
      <c r="G83" s="45" t="n"/>
      <c r="H83" s="43" t="n"/>
      <c r="I83" s="51" t="n"/>
      <c r="J83" s="69" t="n"/>
      <c r="K83" s="70" t="str">
        <f>IF(AND(ISNUMBER($I83),ISNUMBER($J83)),$I83*$J83,"")</f>
        <v/>
      </c>
      <c r="L83" s="52" t="n"/>
      <c r="M83" s="51" t="n"/>
      <c r="N83" s="44" t="str">
        <f>IF(ISNUMBER($I83),MAX(0,$I83-N($M83)),"")</f>
        <v/>
      </c>
      <c r="O83" s="43" t="str">
        <f>IF(AND($E83="",$F83=""),"",ML_RESP)</f>
        <v/>
      </c>
      <c r="P83" s="45" t="n"/>
    </row>
    <row r="84">
      <c r="A84" s="57" t="inlineStr">
        <is>
          <t>I-080</t>
        </is>
      </c>
      <c r="B84" s="48" t="str">
        <f>IF(AND($E84="",$F84=""),"",IF(COUNTIF('Plan Cultivos'!$D$5:$D$204,"?*")=1,INDEX('Plan Cultivos'!$A$5:$A$204,MATCH("?*",'Plan Cultivos'!$D$5:$D$204,0)),""))</f>
        <v/>
      </c>
      <c r="C84" s="58" t="str">
        <f>IF(AND($E84="",$F84=""),"",ML_N)</f>
        <v/>
      </c>
      <c r="D84" s="48" t="str">
        <f>IF($B84="","",IFERROR(VLOOKUP($B84,'Plan Cultivos'!$A$5:$D$204,4,FALSE)&amp;"",""))</f>
        <v/>
      </c>
      <c r="E84" s="47" t="n"/>
      <c r="F84" s="48" t="n"/>
      <c r="G84" s="47" t="n"/>
      <c r="H84" s="48" t="n"/>
      <c r="I84" s="49" t="n"/>
      <c r="J84" s="71" t="n"/>
      <c r="K84" s="72" t="str">
        <f>IF(AND(ISNUMBER($I84),ISNUMBER($J84)),$I84*$J84,"")</f>
        <v/>
      </c>
      <c r="L84" s="59" t="n"/>
      <c r="M84" s="49" t="n"/>
      <c r="N84" s="73" t="str">
        <f>IF(ISNUMBER($I84),MAX(0,$I84-N($M84)),"")</f>
        <v/>
      </c>
      <c r="O84" s="48" t="str">
        <f>IF(AND($E84="",$F84=""),"",ML_RESP)</f>
        <v/>
      </c>
      <c r="P84" s="47" t="n"/>
    </row>
    <row r="85">
      <c r="A85" s="42" t="inlineStr">
        <is>
          <t>I-081</t>
        </is>
      </c>
      <c r="B85" s="43" t="str">
        <f>IF(AND($E85="",$F85=""),"",IF(COUNTIF('Plan Cultivos'!$D$5:$D$204,"?*")=1,INDEX('Plan Cultivos'!$A$5:$A$204,MATCH("?*",'Plan Cultivos'!$D$5:$D$204,0)),""))</f>
        <v/>
      </c>
      <c r="C85" s="41" t="str">
        <f>IF(AND($E85="",$F85=""),"",ML_N)</f>
        <v/>
      </c>
      <c r="D85" s="43" t="str">
        <f>IF($B85="","",IFERROR(VLOOKUP($B85,'Plan Cultivos'!$A$5:$D$204,4,FALSE)&amp;"",""))</f>
        <v/>
      </c>
      <c r="E85" s="45" t="n"/>
      <c r="F85" s="43" t="n"/>
      <c r="G85" s="45" t="n"/>
      <c r="H85" s="43" t="n"/>
      <c r="I85" s="51" t="n"/>
      <c r="J85" s="69" t="n"/>
      <c r="K85" s="70" t="str">
        <f>IF(AND(ISNUMBER($I85),ISNUMBER($J85)),$I85*$J85,"")</f>
        <v/>
      </c>
      <c r="L85" s="52" t="n"/>
      <c r="M85" s="51" t="n"/>
      <c r="N85" s="44" t="str">
        <f>IF(ISNUMBER($I85),MAX(0,$I85-N($M85)),"")</f>
        <v/>
      </c>
      <c r="O85" s="43" t="str">
        <f>IF(AND($E85="",$F85=""),"",ML_RESP)</f>
        <v/>
      </c>
      <c r="P85" s="45" t="n"/>
    </row>
    <row r="86">
      <c r="A86" s="57" t="inlineStr">
        <is>
          <t>I-082</t>
        </is>
      </c>
      <c r="B86" s="48" t="str">
        <f>IF(AND($E86="",$F86=""),"",IF(COUNTIF('Plan Cultivos'!$D$5:$D$204,"?*")=1,INDEX('Plan Cultivos'!$A$5:$A$204,MATCH("?*",'Plan Cultivos'!$D$5:$D$204,0)),""))</f>
        <v/>
      </c>
      <c r="C86" s="58" t="str">
        <f>IF(AND($E86="",$F86=""),"",ML_N)</f>
        <v/>
      </c>
      <c r="D86" s="48" t="str">
        <f>IF($B86="","",IFERROR(VLOOKUP($B86,'Plan Cultivos'!$A$5:$D$204,4,FALSE)&amp;"",""))</f>
        <v/>
      </c>
      <c r="E86" s="47" t="n"/>
      <c r="F86" s="48" t="n"/>
      <c r="G86" s="47" t="n"/>
      <c r="H86" s="48" t="n"/>
      <c r="I86" s="49" t="n"/>
      <c r="J86" s="71" t="n"/>
      <c r="K86" s="72" t="str">
        <f>IF(AND(ISNUMBER($I86),ISNUMBER($J86)),$I86*$J86,"")</f>
        <v/>
      </c>
      <c r="L86" s="59" t="n"/>
      <c r="M86" s="49" t="n"/>
      <c r="N86" s="73" t="str">
        <f>IF(ISNUMBER($I86),MAX(0,$I86-N($M86)),"")</f>
        <v/>
      </c>
      <c r="O86" s="48" t="str">
        <f>IF(AND($E86="",$F86=""),"",ML_RESP)</f>
        <v/>
      </c>
      <c r="P86" s="47" t="n"/>
    </row>
    <row r="87">
      <c r="A87" s="42" t="inlineStr">
        <is>
          <t>I-083</t>
        </is>
      </c>
      <c r="B87" s="43" t="str">
        <f>IF(AND($E87="",$F87=""),"",IF(COUNTIF('Plan Cultivos'!$D$5:$D$204,"?*")=1,INDEX('Plan Cultivos'!$A$5:$A$204,MATCH("?*",'Plan Cultivos'!$D$5:$D$204,0)),""))</f>
        <v/>
      </c>
      <c r="C87" s="41" t="str">
        <f>IF(AND($E87="",$F87=""),"",ML_N)</f>
        <v/>
      </c>
      <c r="D87" s="43" t="str">
        <f>IF($B87="","",IFERROR(VLOOKUP($B87,'Plan Cultivos'!$A$5:$D$204,4,FALSE)&amp;"",""))</f>
        <v/>
      </c>
      <c r="E87" s="45" t="n"/>
      <c r="F87" s="43" t="n"/>
      <c r="G87" s="45" t="n"/>
      <c r="H87" s="43" t="n"/>
      <c r="I87" s="51" t="n"/>
      <c r="J87" s="69" t="n"/>
      <c r="K87" s="70" t="str">
        <f>IF(AND(ISNUMBER($I87),ISNUMBER($J87)),$I87*$J87,"")</f>
        <v/>
      </c>
      <c r="L87" s="52" t="n"/>
      <c r="M87" s="51" t="n"/>
      <c r="N87" s="44" t="str">
        <f>IF(ISNUMBER($I87),MAX(0,$I87-N($M87)),"")</f>
        <v/>
      </c>
      <c r="O87" s="43" t="str">
        <f>IF(AND($E87="",$F87=""),"",ML_RESP)</f>
        <v/>
      </c>
      <c r="P87" s="45" t="n"/>
    </row>
    <row r="88">
      <c r="A88" s="57" t="inlineStr">
        <is>
          <t>I-084</t>
        </is>
      </c>
      <c r="B88" s="48" t="str">
        <f>IF(AND($E88="",$F88=""),"",IF(COUNTIF('Plan Cultivos'!$D$5:$D$204,"?*")=1,INDEX('Plan Cultivos'!$A$5:$A$204,MATCH("?*",'Plan Cultivos'!$D$5:$D$204,0)),""))</f>
        <v/>
      </c>
      <c r="C88" s="58" t="str">
        <f>IF(AND($E88="",$F88=""),"",ML_N)</f>
        <v/>
      </c>
      <c r="D88" s="48" t="str">
        <f>IF($B88="","",IFERROR(VLOOKUP($B88,'Plan Cultivos'!$A$5:$D$204,4,FALSE)&amp;"",""))</f>
        <v/>
      </c>
      <c r="E88" s="47" t="n"/>
      <c r="F88" s="48" t="n"/>
      <c r="G88" s="47" t="n"/>
      <c r="H88" s="48" t="n"/>
      <c r="I88" s="49" t="n"/>
      <c r="J88" s="71" t="n"/>
      <c r="K88" s="72" t="str">
        <f>IF(AND(ISNUMBER($I88),ISNUMBER($J88)),$I88*$J88,"")</f>
        <v/>
      </c>
      <c r="L88" s="59" t="n"/>
      <c r="M88" s="49" t="n"/>
      <c r="N88" s="73" t="str">
        <f>IF(ISNUMBER($I88),MAX(0,$I88-N($M88)),"")</f>
        <v/>
      </c>
      <c r="O88" s="48" t="str">
        <f>IF(AND($E88="",$F88=""),"",ML_RESP)</f>
        <v/>
      </c>
      <c r="P88" s="47" t="n"/>
    </row>
    <row r="89">
      <c r="A89" s="42" t="inlineStr">
        <is>
          <t>I-085</t>
        </is>
      </c>
      <c r="B89" s="43" t="str">
        <f>IF(AND($E89="",$F89=""),"",IF(COUNTIF('Plan Cultivos'!$D$5:$D$204,"?*")=1,INDEX('Plan Cultivos'!$A$5:$A$204,MATCH("?*",'Plan Cultivos'!$D$5:$D$204,0)),""))</f>
        <v/>
      </c>
      <c r="C89" s="41" t="str">
        <f>IF(AND($E89="",$F89=""),"",ML_N)</f>
        <v/>
      </c>
      <c r="D89" s="43" t="str">
        <f>IF($B89="","",IFERROR(VLOOKUP($B89,'Plan Cultivos'!$A$5:$D$204,4,FALSE)&amp;"",""))</f>
        <v/>
      </c>
      <c r="E89" s="45" t="n"/>
      <c r="F89" s="43" t="n"/>
      <c r="G89" s="45" t="n"/>
      <c r="H89" s="43" t="n"/>
      <c r="I89" s="51" t="n"/>
      <c r="J89" s="69" t="n"/>
      <c r="K89" s="70" t="str">
        <f>IF(AND(ISNUMBER($I89),ISNUMBER($J89)),$I89*$J89,"")</f>
        <v/>
      </c>
      <c r="L89" s="52" t="n"/>
      <c r="M89" s="51" t="n"/>
      <c r="N89" s="44" t="str">
        <f>IF(ISNUMBER($I89),MAX(0,$I89-N($M89)),"")</f>
        <v/>
      </c>
      <c r="O89" s="43" t="str">
        <f>IF(AND($E89="",$F89=""),"",ML_RESP)</f>
        <v/>
      </c>
      <c r="P89" s="45" t="n"/>
    </row>
    <row r="90">
      <c r="A90" s="57" t="inlineStr">
        <is>
          <t>I-086</t>
        </is>
      </c>
      <c r="B90" s="48" t="str">
        <f>IF(AND($E90="",$F90=""),"",IF(COUNTIF('Plan Cultivos'!$D$5:$D$204,"?*")=1,INDEX('Plan Cultivos'!$A$5:$A$204,MATCH("?*",'Plan Cultivos'!$D$5:$D$204,0)),""))</f>
        <v/>
      </c>
      <c r="C90" s="58" t="str">
        <f>IF(AND($E90="",$F90=""),"",ML_N)</f>
        <v/>
      </c>
      <c r="D90" s="48" t="str">
        <f>IF($B90="","",IFERROR(VLOOKUP($B90,'Plan Cultivos'!$A$5:$D$204,4,FALSE)&amp;"",""))</f>
        <v/>
      </c>
      <c r="E90" s="47" t="n"/>
      <c r="F90" s="48" t="n"/>
      <c r="G90" s="47" t="n"/>
      <c r="H90" s="48" t="n"/>
      <c r="I90" s="49" t="n"/>
      <c r="J90" s="71" t="n"/>
      <c r="K90" s="72" t="str">
        <f>IF(AND(ISNUMBER($I90),ISNUMBER($J90)),$I90*$J90,"")</f>
        <v/>
      </c>
      <c r="L90" s="59" t="n"/>
      <c r="M90" s="49" t="n"/>
      <c r="N90" s="73" t="str">
        <f>IF(ISNUMBER($I90),MAX(0,$I90-N($M90)),"")</f>
        <v/>
      </c>
      <c r="O90" s="48" t="str">
        <f>IF(AND($E90="",$F90=""),"",ML_RESP)</f>
        <v/>
      </c>
      <c r="P90" s="47" t="n"/>
    </row>
    <row r="91">
      <c r="A91" s="42" t="inlineStr">
        <is>
          <t>I-087</t>
        </is>
      </c>
      <c r="B91" s="43" t="str">
        <f>IF(AND($E91="",$F91=""),"",IF(COUNTIF('Plan Cultivos'!$D$5:$D$204,"?*")=1,INDEX('Plan Cultivos'!$A$5:$A$204,MATCH("?*",'Plan Cultivos'!$D$5:$D$204,0)),""))</f>
        <v/>
      </c>
      <c r="C91" s="41" t="str">
        <f>IF(AND($E91="",$F91=""),"",ML_N)</f>
        <v/>
      </c>
      <c r="D91" s="43" t="str">
        <f>IF($B91="","",IFERROR(VLOOKUP($B91,'Plan Cultivos'!$A$5:$D$204,4,FALSE)&amp;"",""))</f>
        <v/>
      </c>
      <c r="E91" s="45" t="n"/>
      <c r="F91" s="43" t="n"/>
      <c r="G91" s="45" t="n"/>
      <c r="H91" s="43" t="n"/>
      <c r="I91" s="51" t="n"/>
      <c r="J91" s="69" t="n"/>
      <c r="K91" s="70" t="str">
        <f>IF(AND(ISNUMBER($I91),ISNUMBER($J91)),$I91*$J91,"")</f>
        <v/>
      </c>
      <c r="L91" s="52" t="n"/>
      <c r="M91" s="51" t="n"/>
      <c r="N91" s="44" t="str">
        <f>IF(ISNUMBER($I91),MAX(0,$I91-N($M91)),"")</f>
        <v/>
      </c>
      <c r="O91" s="43" t="str">
        <f>IF(AND($E91="",$F91=""),"",ML_RESP)</f>
        <v/>
      </c>
      <c r="P91" s="45" t="n"/>
    </row>
    <row r="92">
      <c r="A92" s="57" t="inlineStr">
        <is>
          <t>I-088</t>
        </is>
      </c>
      <c r="B92" s="48" t="str">
        <f>IF(AND($E92="",$F92=""),"",IF(COUNTIF('Plan Cultivos'!$D$5:$D$204,"?*")=1,INDEX('Plan Cultivos'!$A$5:$A$204,MATCH("?*",'Plan Cultivos'!$D$5:$D$204,0)),""))</f>
        <v/>
      </c>
      <c r="C92" s="58" t="str">
        <f>IF(AND($E92="",$F92=""),"",ML_N)</f>
        <v/>
      </c>
      <c r="D92" s="48" t="str">
        <f>IF($B92="","",IFERROR(VLOOKUP($B92,'Plan Cultivos'!$A$5:$D$204,4,FALSE)&amp;"",""))</f>
        <v/>
      </c>
      <c r="E92" s="47" t="n"/>
      <c r="F92" s="48" t="n"/>
      <c r="G92" s="47" t="n"/>
      <c r="H92" s="48" t="n"/>
      <c r="I92" s="49" t="n"/>
      <c r="J92" s="71" t="n"/>
      <c r="K92" s="72" t="str">
        <f>IF(AND(ISNUMBER($I92),ISNUMBER($J92)),$I92*$J92,"")</f>
        <v/>
      </c>
      <c r="L92" s="59" t="n"/>
      <c r="M92" s="49" t="n"/>
      <c r="N92" s="73" t="str">
        <f>IF(ISNUMBER($I92),MAX(0,$I92-N($M92)),"")</f>
        <v/>
      </c>
      <c r="O92" s="48" t="str">
        <f>IF(AND($E92="",$F92=""),"",ML_RESP)</f>
        <v/>
      </c>
      <c r="P92" s="47" t="n"/>
    </row>
    <row r="93">
      <c r="A93" s="42" t="inlineStr">
        <is>
          <t>I-089</t>
        </is>
      </c>
      <c r="B93" s="43" t="str">
        <f>IF(AND($E93="",$F93=""),"",IF(COUNTIF('Plan Cultivos'!$D$5:$D$204,"?*")=1,INDEX('Plan Cultivos'!$A$5:$A$204,MATCH("?*",'Plan Cultivos'!$D$5:$D$204,0)),""))</f>
        <v/>
      </c>
      <c r="C93" s="41" t="str">
        <f>IF(AND($E93="",$F93=""),"",ML_N)</f>
        <v/>
      </c>
      <c r="D93" s="43" t="str">
        <f>IF($B93="","",IFERROR(VLOOKUP($B93,'Plan Cultivos'!$A$5:$D$204,4,FALSE)&amp;"",""))</f>
        <v/>
      </c>
      <c r="E93" s="45" t="n"/>
      <c r="F93" s="43" t="n"/>
      <c r="G93" s="45" t="n"/>
      <c r="H93" s="43" t="n"/>
      <c r="I93" s="51" t="n"/>
      <c r="J93" s="69" t="n"/>
      <c r="K93" s="70" t="str">
        <f>IF(AND(ISNUMBER($I93),ISNUMBER($J93)),$I93*$J93,"")</f>
        <v/>
      </c>
      <c r="L93" s="52" t="n"/>
      <c r="M93" s="51" t="n"/>
      <c r="N93" s="44" t="str">
        <f>IF(ISNUMBER($I93),MAX(0,$I93-N($M93)),"")</f>
        <v/>
      </c>
      <c r="O93" s="43" t="str">
        <f>IF(AND($E93="",$F93=""),"",ML_RESP)</f>
        <v/>
      </c>
      <c r="P93" s="45" t="n"/>
    </row>
    <row r="94">
      <c r="A94" s="57" t="inlineStr">
        <is>
          <t>I-090</t>
        </is>
      </c>
      <c r="B94" s="48" t="str">
        <f>IF(AND($E94="",$F94=""),"",IF(COUNTIF('Plan Cultivos'!$D$5:$D$204,"?*")=1,INDEX('Plan Cultivos'!$A$5:$A$204,MATCH("?*",'Plan Cultivos'!$D$5:$D$204,0)),""))</f>
        <v/>
      </c>
      <c r="C94" s="58" t="str">
        <f>IF(AND($E94="",$F94=""),"",ML_N)</f>
        <v/>
      </c>
      <c r="D94" s="48" t="str">
        <f>IF($B94="","",IFERROR(VLOOKUP($B94,'Plan Cultivos'!$A$5:$D$204,4,FALSE)&amp;"",""))</f>
        <v/>
      </c>
      <c r="E94" s="47" t="n"/>
      <c r="F94" s="48" t="n"/>
      <c r="G94" s="47" t="n"/>
      <c r="H94" s="48" t="n"/>
      <c r="I94" s="49" t="n"/>
      <c r="J94" s="71" t="n"/>
      <c r="K94" s="72" t="str">
        <f>IF(AND(ISNUMBER($I94),ISNUMBER($J94)),$I94*$J94,"")</f>
        <v/>
      </c>
      <c r="L94" s="59" t="n"/>
      <c r="M94" s="49" t="n"/>
      <c r="N94" s="73" t="str">
        <f>IF(ISNUMBER($I94),MAX(0,$I94-N($M94)),"")</f>
        <v/>
      </c>
      <c r="O94" s="48" t="str">
        <f>IF(AND($E94="",$F94=""),"",ML_RESP)</f>
        <v/>
      </c>
      <c r="P94" s="47" t="n"/>
    </row>
    <row r="95">
      <c r="A95" s="42" t="inlineStr">
        <is>
          <t>I-091</t>
        </is>
      </c>
      <c r="B95" s="43" t="str">
        <f>IF(AND($E95="",$F95=""),"",IF(COUNTIF('Plan Cultivos'!$D$5:$D$204,"?*")=1,INDEX('Plan Cultivos'!$A$5:$A$204,MATCH("?*",'Plan Cultivos'!$D$5:$D$204,0)),""))</f>
        <v/>
      </c>
      <c r="C95" s="41" t="str">
        <f>IF(AND($E95="",$F95=""),"",ML_N)</f>
        <v/>
      </c>
      <c r="D95" s="43" t="str">
        <f>IF($B95="","",IFERROR(VLOOKUP($B95,'Plan Cultivos'!$A$5:$D$204,4,FALSE)&amp;"",""))</f>
        <v/>
      </c>
      <c r="E95" s="45" t="n"/>
      <c r="F95" s="43" t="n"/>
      <c r="G95" s="45" t="n"/>
      <c r="H95" s="43" t="n"/>
      <c r="I95" s="51" t="n"/>
      <c r="J95" s="69" t="n"/>
      <c r="K95" s="70" t="str">
        <f>IF(AND(ISNUMBER($I95),ISNUMBER($J95)),$I95*$J95,"")</f>
        <v/>
      </c>
      <c r="L95" s="52" t="n"/>
      <c r="M95" s="51" t="n"/>
      <c r="N95" s="44" t="str">
        <f>IF(ISNUMBER($I95),MAX(0,$I95-N($M95)),"")</f>
        <v/>
      </c>
      <c r="O95" s="43" t="str">
        <f>IF(AND($E95="",$F95=""),"",ML_RESP)</f>
        <v/>
      </c>
      <c r="P95" s="45" t="n"/>
    </row>
    <row r="96">
      <c r="A96" s="57" t="inlineStr">
        <is>
          <t>I-092</t>
        </is>
      </c>
      <c r="B96" s="48" t="str">
        <f>IF(AND($E96="",$F96=""),"",IF(COUNTIF('Plan Cultivos'!$D$5:$D$204,"?*")=1,INDEX('Plan Cultivos'!$A$5:$A$204,MATCH("?*",'Plan Cultivos'!$D$5:$D$204,0)),""))</f>
        <v/>
      </c>
      <c r="C96" s="58" t="str">
        <f>IF(AND($E96="",$F96=""),"",ML_N)</f>
        <v/>
      </c>
      <c r="D96" s="48" t="str">
        <f>IF($B96="","",IFERROR(VLOOKUP($B96,'Plan Cultivos'!$A$5:$D$204,4,FALSE)&amp;"",""))</f>
        <v/>
      </c>
      <c r="E96" s="47" t="n"/>
      <c r="F96" s="48" t="n"/>
      <c r="G96" s="47" t="n"/>
      <c r="H96" s="48" t="n"/>
      <c r="I96" s="49" t="n"/>
      <c r="J96" s="71" t="n"/>
      <c r="K96" s="72" t="str">
        <f>IF(AND(ISNUMBER($I96),ISNUMBER($J96)),$I96*$J96,"")</f>
        <v/>
      </c>
      <c r="L96" s="59" t="n"/>
      <c r="M96" s="49" t="n"/>
      <c r="N96" s="73" t="str">
        <f>IF(ISNUMBER($I96),MAX(0,$I96-N($M96)),"")</f>
        <v/>
      </c>
      <c r="O96" s="48" t="str">
        <f>IF(AND($E96="",$F96=""),"",ML_RESP)</f>
        <v/>
      </c>
      <c r="P96" s="47" t="n"/>
    </row>
    <row r="97">
      <c r="A97" s="42" t="inlineStr">
        <is>
          <t>I-093</t>
        </is>
      </c>
      <c r="B97" s="43" t="str">
        <f>IF(AND($E97="",$F97=""),"",IF(COUNTIF('Plan Cultivos'!$D$5:$D$204,"?*")=1,INDEX('Plan Cultivos'!$A$5:$A$204,MATCH("?*",'Plan Cultivos'!$D$5:$D$204,0)),""))</f>
        <v/>
      </c>
      <c r="C97" s="41" t="str">
        <f>IF(AND($E97="",$F97=""),"",ML_N)</f>
        <v/>
      </c>
      <c r="D97" s="43" t="str">
        <f>IF($B97="","",IFERROR(VLOOKUP($B97,'Plan Cultivos'!$A$5:$D$204,4,FALSE)&amp;"",""))</f>
        <v/>
      </c>
      <c r="E97" s="45" t="n"/>
      <c r="F97" s="43" t="n"/>
      <c r="G97" s="45" t="n"/>
      <c r="H97" s="43" t="n"/>
      <c r="I97" s="51" t="n"/>
      <c r="J97" s="69" t="n"/>
      <c r="K97" s="70" t="str">
        <f>IF(AND(ISNUMBER($I97),ISNUMBER($J97)),$I97*$J97,"")</f>
        <v/>
      </c>
      <c r="L97" s="52" t="n"/>
      <c r="M97" s="51" t="n"/>
      <c r="N97" s="44" t="str">
        <f>IF(ISNUMBER($I97),MAX(0,$I97-N($M97)),"")</f>
        <v/>
      </c>
      <c r="O97" s="43" t="str">
        <f>IF(AND($E97="",$F97=""),"",ML_RESP)</f>
        <v/>
      </c>
      <c r="P97" s="45" t="n"/>
    </row>
    <row r="98">
      <c r="A98" s="57" t="inlineStr">
        <is>
          <t>I-094</t>
        </is>
      </c>
      <c r="B98" s="48" t="str">
        <f>IF(AND($E98="",$F98=""),"",IF(COUNTIF('Plan Cultivos'!$D$5:$D$204,"?*")=1,INDEX('Plan Cultivos'!$A$5:$A$204,MATCH("?*",'Plan Cultivos'!$D$5:$D$204,0)),""))</f>
        <v/>
      </c>
      <c r="C98" s="58" t="str">
        <f>IF(AND($E98="",$F98=""),"",ML_N)</f>
        <v/>
      </c>
      <c r="D98" s="48" t="str">
        <f>IF($B98="","",IFERROR(VLOOKUP($B98,'Plan Cultivos'!$A$5:$D$204,4,FALSE)&amp;"",""))</f>
        <v/>
      </c>
      <c r="E98" s="47" t="n"/>
      <c r="F98" s="48" t="n"/>
      <c r="G98" s="47" t="n"/>
      <c r="H98" s="48" t="n"/>
      <c r="I98" s="49" t="n"/>
      <c r="J98" s="71" t="n"/>
      <c r="K98" s="72" t="str">
        <f>IF(AND(ISNUMBER($I98),ISNUMBER($J98)),$I98*$J98,"")</f>
        <v/>
      </c>
      <c r="L98" s="59" t="n"/>
      <c r="M98" s="49" t="n"/>
      <c r="N98" s="73" t="str">
        <f>IF(ISNUMBER($I98),MAX(0,$I98-N($M98)),"")</f>
        <v/>
      </c>
      <c r="O98" s="48" t="str">
        <f>IF(AND($E98="",$F98=""),"",ML_RESP)</f>
        <v/>
      </c>
      <c r="P98" s="47" t="n"/>
    </row>
    <row r="99">
      <c r="A99" s="42" t="inlineStr">
        <is>
          <t>I-095</t>
        </is>
      </c>
      <c r="B99" s="43" t="str">
        <f>IF(AND($E99="",$F99=""),"",IF(COUNTIF('Plan Cultivos'!$D$5:$D$204,"?*")=1,INDEX('Plan Cultivos'!$A$5:$A$204,MATCH("?*",'Plan Cultivos'!$D$5:$D$204,0)),""))</f>
        <v/>
      </c>
      <c r="C99" s="41" t="str">
        <f>IF(AND($E99="",$F99=""),"",ML_N)</f>
        <v/>
      </c>
      <c r="D99" s="43" t="str">
        <f>IF($B99="","",IFERROR(VLOOKUP($B99,'Plan Cultivos'!$A$5:$D$204,4,FALSE)&amp;"",""))</f>
        <v/>
      </c>
      <c r="E99" s="45" t="n"/>
      <c r="F99" s="43" t="n"/>
      <c r="G99" s="45" t="n"/>
      <c r="H99" s="43" t="n"/>
      <c r="I99" s="51" t="n"/>
      <c r="J99" s="69" t="n"/>
      <c r="K99" s="70" t="str">
        <f>IF(AND(ISNUMBER($I99),ISNUMBER($J99)),$I99*$J99,"")</f>
        <v/>
      </c>
      <c r="L99" s="52" t="n"/>
      <c r="M99" s="51" t="n"/>
      <c r="N99" s="44" t="str">
        <f>IF(ISNUMBER($I99),MAX(0,$I99-N($M99)),"")</f>
        <v/>
      </c>
      <c r="O99" s="43" t="str">
        <f>IF(AND($E99="",$F99=""),"",ML_RESP)</f>
        <v/>
      </c>
      <c r="P99" s="45" t="n"/>
    </row>
    <row r="100">
      <c r="A100" s="57" t="inlineStr">
        <is>
          <t>I-096</t>
        </is>
      </c>
      <c r="B100" s="48" t="str">
        <f>IF(AND($E100="",$F100=""),"",IF(COUNTIF('Plan Cultivos'!$D$5:$D$204,"?*")=1,INDEX('Plan Cultivos'!$A$5:$A$204,MATCH("?*",'Plan Cultivos'!$D$5:$D$204,0)),""))</f>
        <v/>
      </c>
      <c r="C100" s="58" t="str">
        <f>IF(AND($E100="",$F100=""),"",ML_N)</f>
        <v/>
      </c>
      <c r="D100" s="48" t="str">
        <f>IF($B100="","",IFERROR(VLOOKUP($B100,'Plan Cultivos'!$A$5:$D$204,4,FALSE)&amp;"",""))</f>
        <v/>
      </c>
      <c r="E100" s="47" t="n"/>
      <c r="F100" s="48" t="n"/>
      <c r="G100" s="47" t="n"/>
      <c r="H100" s="48" t="n"/>
      <c r="I100" s="49" t="n"/>
      <c r="J100" s="71" t="n"/>
      <c r="K100" s="72" t="str">
        <f>IF(AND(ISNUMBER($I100),ISNUMBER($J100)),$I100*$J100,"")</f>
        <v/>
      </c>
      <c r="L100" s="59" t="n"/>
      <c r="M100" s="49" t="n"/>
      <c r="N100" s="73" t="str">
        <f>IF(ISNUMBER($I100),MAX(0,$I100-N($M100)),"")</f>
        <v/>
      </c>
      <c r="O100" s="48" t="str">
        <f>IF(AND($E100="",$F100=""),"",ML_RESP)</f>
        <v/>
      </c>
      <c r="P100" s="47" t="n"/>
    </row>
    <row r="101">
      <c r="A101" s="42" t="inlineStr">
        <is>
          <t>I-097</t>
        </is>
      </c>
      <c r="B101" s="43" t="str">
        <f>IF(AND($E101="",$F101=""),"",IF(COUNTIF('Plan Cultivos'!$D$5:$D$204,"?*")=1,INDEX('Plan Cultivos'!$A$5:$A$204,MATCH("?*",'Plan Cultivos'!$D$5:$D$204,0)),""))</f>
        <v/>
      </c>
      <c r="C101" s="41" t="str">
        <f>IF(AND($E101="",$F101=""),"",ML_N)</f>
        <v/>
      </c>
      <c r="D101" s="43" t="str">
        <f>IF($B101="","",IFERROR(VLOOKUP($B101,'Plan Cultivos'!$A$5:$D$204,4,FALSE)&amp;"",""))</f>
        <v/>
      </c>
      <c r="E101" s="45" t="n"/>
      <c r="F101" s="43" t="n"/>
      <c r="G101" s="45" t="n"/>
      <c r="H101" s="43" t="n"/>
      <c r="I101" s="51" t="n"/>
      <c r="J101" s="69" t="n"/>
      <c r="K101" s="70" t="str">
        <f>IF(AND(ISNUMBER($I101),ISNUMBER($J101)),$I101*$J101,"")</f>
        <v/>
      </c>
      <c r="L101" s="52" t="n"/>
      <c r="M101" s="51" t="n"/>
      <c r="N101" s="44" t="str">
        <f>IF(ISNUMBER($I101),MAX(0,$I101-N($M101)),"")</f>
        <v/>
      </c>
      <c r="O101" s="43" t="str">
        <f>IF(AND($E101="",$F101=""),"",ML_RESP)</f>
        <v/>
      </c>
      <c r="P101" s="45" t="n"/>
    </row>
    <row r="102">
      <c r="A102" s="57" t="inlineStr">
        <is>
          <t>I-098</t>
        </is>
      </c>
      <c r="B102" s="48" t="str">
        <f>IF(AND($E102="",$F102=""),"",IF(COUNTIF('Plan Cultivos'!$D$5:$D$204,"?*")=1,INDEX('Plan Cultivos'!$A$5:$A$204,MATCH("?*",'Plan Cultivos'!$D$5:$D$204,0)),""))</f>
        <v/>
      </c>
      <c r="C102" s="58" t="str">
        <f>IF(AND($E102="",$F102=""),"",ML_N)</f>
        <v/>
      </c>
      <c r="D102" s="48" t="str">
        <f>IF($B102="","",IFERROR(VLOOKUP($B102,'Plan Cultivos'!$A$5:$D$204,4,FALSE)&amp;"",""))</f>
        <v/>
      </c>
      <c r="E102" s="47" t="n"/>
      <c r="F102" s="48" t="n"/>
      <c r="G102" s="47" t="n"/>
      <c r="H102" s="48" t="n"/>
      <c r="I102" s="49" t="n"/>
      <c r="J102" s="71" t="n"/>
      <c r="K102" s="72" t="str">
        <f>IF(AND(ISNUMBER($I102),ISNUMBER($J102)),$I102*$J102,"")</f>
        <v/>
      </c>
      <c r="L102" s="59" t="n"/>
      <c r="M102" s="49" t="n"/>
      <c r="N102" s="73" t="str">
        <f>IF(ISNUMBER($I102),MAX(0,$I102-N($M102)),"")</f>
        <v/>
      </c>
      <c r="O102" s="48" t="str">
        <f>IF(AND($E102="",$F102=""),"",ML_RESP)</f>
        <v/>
      </c>
      <c r="P102" s="47" t="n"/>
    </row>
    <row r="103">
      <c r="A103" s="42" t="inlineStr">
        <is>
          <t>I-099</t>
        </is>
      </c>
      <c r="B103" s="43" t="str">
        <f>IF(AND($E103="",$F103=""),"",IF(COUNTIF('Plan Cultivos'!$D$5:$D$204,"?*")=1,INDEX('Plan Cultivos'!$A$5:$A$204,MATCH("?*",'Plan Cultivos'!$D$5:$D$204,0)),""))</f>
        <v/>
      </c>
      <c r="C103" s="41" t="str">
        <f>IF(AND($E103="",$F103=""),"",ML_N)</f>
        <v/>
      </c>
      <c r="D103" s="43" t="str">
        <f>IF($B103="","",IFERROR(VLOOKUP($B103,'Plan Cultivos'!$A$5:$D$204,4,FALSE)&amp;"",""))</f>
        <v/>
      </c>
      <c r="E103" s="45" t="n"/>
      <c r="F103" s="43" t="n"/>
      <c r="G103" s="45" t="n"/>
      <c r="H103" s="43" t="n"/>
      <c r="I103" s="51" t="n"/>
      <c r="J103" s="69" t="n"/>
      <c r="K103" s="70" t="str">
        <f>IF(AND(ISNUMBER($I103),ISNUMBER($J103)),$I103*$J103,"")</f>
        <v/>
      </c>
      <c r="L103" s="52" t="n"/>
      <c r="M103" s="51" t="n"/>
      <c r="N103" s="44" t="str">
        <f>IF(ISNUMBER($I103),MAX(0,$I103-N($M103)),"")</f>
        <v/>
      </c>
      <c r="O103" s="43" t="str">
        <f>IF(AND($E103="",$F103=""),"",ML_RESP)</f>
        <v/>
      </c>
      <c r="P103" s="45" t="n"/>
    </row>
    <row r="104">
      <c r="A104" s="57" t="inlineStr">
        <is>
          <t>I-100</t>
        </is>
      </c>
      <c r="B104" s="48" t="str">
        <f>IF(AND($E104="",$F104=""),"",IF(COUNTIF('Plan Cultivos'!$D$5:$D$204,"?*")=1,INDEX('Plan Cultivos'!$A$5:$A$204,MATCH("?*",'Plan Cultivos'!$D$5:$D$204,0)),""))</f>
        <v/>
      </c>
      <c r="C104" s="58" t="str">
        <f>IF(AND($E104="",$F104=""),"",ML_N)</f>
        <v/>
      </c>
      <c r="D104" s="48" t="str">
        <f>IF($B104="","",IFERROR(VLOOKUP($B104,'Plan Cultivos'!$A$5:$D$204,4,FALSE)&amp;"",""))</f>
        <v/>
      </c>
      <c r="E104" s="47" t="n"/>
      <c r="F104" s="48" t="n"/>
      <c r="G104" s="47" t="n"/>
      <c r="H104" s="48" t="n"/>
      <c r="I104" s="49" t="n"/>
      <c r="J104" s="71" t="n"/>
      <c r="K104" s="72" t="str">
        <f>IF(AND(ISNUMBER($I104),ISNUMBER($J104)),$I104*$J104,"")</f>
        <v/>
      </c>
      <c r="L104" s="59" t="n"/>
      <c r="M104" s="49" t="n"/>
      <c r="N104" s="73" t="str">
        <f>IF(ISNUMBER($I104),MAX(0,$I104-N($M104)),"")</f>
        <v/>
      </c>
      <c r="O104" s="48" t="str">
        <f>IF(AND($E104="",$F104=""),"",ML_RESP)</f>
        <v/>
      </c>
      <c r="P104" s="47" t="n"/>
    </row>
    <row r="105">
      <c r="A105" s="42" t="inlineStr">
        <is>
          <t>I-101</t>
        </is>
      </c>
      <c r="B105" s="43" t="str">
        <f>IF(AND($E105="",$F105=""),"",IF(COUNTIF('Plan Cultivos'!$D$5:$D$204,"?*")=1,INDEX('Plan Cultivos'!$A$5:$A$204,MATCH("?*",'Plan Cultivos'!$D$5:$D$204,0)),""))</f>
        <v/>
      </c>
      <c r="C105" s="41" t="str">
        <f>IF(AND($E105="",$F105=""),"",ML_N)</f>
        <v/>
      </c>
      <c r="D105" s="43" t="str">
        <f>IF($B105="","",IFERROR(VLOOKUP($B105,'Plan Cultivos'!$A$5:$D$204,4,FALSE)&amp;"",""))</f>
        <v/>
      </c>
      <c r="E105" s="45" t="n"/>
      <c r="F105" s="43" t="n"/>
      <c r="G105" s="45" t="n"/>
      <c r="H105" s="43" t="n"/>
      <c r="I105" s="51" t="n"/>
      <c r="J105" s="69" t="n"/>
      <c r="K105" s="70" t="str">
        <f>IF(AND(ISNUMBER($I105),ISNUMBER($J105)),$I105*$J105,"")</f>
        <v/>
      </c>
      <c r="L105" s="52" t="n"/>
      <c r="M105" s="51" t="n"/>
      <c r="N105" s="44" t="str">
        <f>IF(ISNUMBER($I105),MAX(0,$I105-N($M105)),"")</f>
        <v/>
      </c>
      <c r="O105" s="43" t="str">
        <f>IF(AND($E105="",$F105=""),"",ML_RESP)</f>
        <v/>
      </c>
      <c r="P105" s="45" t="n"/>
    </row>
    <row r="106">
      <c r="A106" s="57" t="inlineStr">
        <is>
          <t>I-102</t>
        </is>
      </c>
      <c r="B106" s="48" t="str">
        <f>IF(AND($E106="",$F106=""),"",IF(COUNTIF('Plan Cultivos'!$D$5:$D$204,"?*")=1,INDEX('Plan Cultivos'!$A$5:$A$204,MATCH("?*",'Plan Cultivos'!$D$5:$D$204,0)),""))</f>
        <v/>
      </c>
      <c r="C106" s="58" t="str">
        <f>IF(AND($E106="",$F106=""),"",ML_N)</f>
        <v/>
      </c>
      <c r="D106" s="48" t="str">
        <f>IF($B106="","",IFERROR(VLOOKUP($B106,'Plan Cultivos'!$A$5:$D$204,4,FALSE)&amp;"",""))</f>
        <v/>
      </c>
      <c r="E106" s="47" t="n"/>
      <c r="F106" s="48" t="n"/>
      <c r="G106" s="47" t="n"/>
      <c r="H106" s="48" t="n"/>
      <c r="I106" s="49" t="n"/>
      <c r="J106" s="71" t="n"/>
      <c r="K106" s="72" t="str">
        <f>IF(AND(ISNUMBER($I106),ISNUMBER($J106)),$I106*$J106,"")</f>
        <v/>
      </c>
      <c r="L106" s="59" t="n"/>
      <c r="M106" s="49" t="n"/>
      <c r="N106" s="73" t="str">
        <f>IF(ISNUMBER($I106),MAX(0,$I106-N($M106)),"")</f>
        <v/>
      </c>
      <c r="O106" s="48" t="str">
        <f>IF(AND($E106="",$F106=""),"",ML_RESP)</f>
        <v/>
      </c>
      <c r="P106" s="47" t="n"/>
    </row>
    <row r="107">
      <c r="A107" s="42" t="inlineStr">
        <is>
          <t>I-103</t>
        </is>
      </c>
      <c r="B107" s="43" t="str">
        <f>IF(AND($E107="",$F107=""),"",IF(COUNTIF('Plan Cultivos'!$D$5:$D$204,"?*")=1,INDEX('Plan Cultivos'!$A$5:$A$204,MATCH("?*",'Plan Cultivos'!$D$5:$D$204,0)),""))</f>
        <v/>
      </c>
      <c r="C107" s="41" t="str">
        <f>IF(AND($E107="",$F107=""),"",ML_N)</f>
        <v/>
      </c>
      <c r="D107" s="43" t="str">
        <f>IF($B107="","",IFERROR(VLOOKUP($B107,'Plan Cultivos'!$A$5:$D$204,4,FALSE)&amp;"",""))</f>
        <v/>
      </c>
      <c r="E107" s="45" t="n"/>
      <c r="F107" s="43" t="n"/>
      <c r="G107" s="45" t="n"/>
      <c r="H107" s="43" t="n"/>
      <c r="I107" s="51" t="n"/>
      <c r="J107" s="69" t="n"/>
      <c r="K107" s="70" t="str">
        <f>IF(AND(ISNUMBER($I107),ISNUMBER($J107)),$I107*$J107,"")</f>
        <v/>
      </c>
      <c r="L107" s="52" t="n"/>
      <c r="M107" s="51" t="n"/>
      <c r="N107" s="44" t="str">
        <f>IF(ISNUMBER($I107),MAX(0,$I107-N($M107)),"")</f>
        <v/>
      </c>
      <c r="O107" s="43" t="str">
        <f>IF(AND($E107="",$F107=""),"",ML_RESP)</f>
        <v/>
      </c>
      <c r="P107" s="45" t="n"/>
    </row>
    <row r="108">
      <c r="A108" s="57" t="inlineStr">
        <is>
          <t>I-104</t>
        </is>
      </c>
      <c r="B108" s="48" t="str">
        <f>IF(AND($E108="",$F108=""),"",IF(COUNTIF('Plan Cultivos'!$D$5:$D$204,"?*")=1,INDEX('Plan Cultivos'!$A$5:$A$204,MATCH("?*",'Plan Cultivos'!$D$5:$D$204,0)),""))</f>
        <v/>
      </c>
      <c r="C108" s="58" t="str">
        <f>IF(AND($E108="",$F108=""),"",ML_N)</f>
        <v/>
      </c>
      <c r="D108" s="48" t="str">
        <f>IF($B108="","",IFERROR(VLOOKUP($B108,'Plan Cultivos'!$A$5:$D$204,4,FALSE)&amp;"",""))</f>
        <v/>
      </c>
      <c r="E108" s="47" t="n"/>
      <c r="F108" s="48" t="n"/>
      <c r="G108" s="47" t="n"/>
      <c r="H108" s="48" t="n"/>
      <c r="I108" s="49" t="n"/>
      <c r="J108" s="71" t="n"/>
      <c r="K108" s="72" t="str">
        <f>IF(AND(ISNUMBER($I108),ISNUMBER($J108)),$I108*$J108,"")</f>
        <v/>
      </c>
      <c r="L108" s="59" t="n"/>
      <c r="M108" s="49" t="n"/>
      <c r="N108" s="73" t="str">
        <f>IF(ISNUMBER($I108),MAX(0,$I108-N($M108)),"")</f>
        <v/>
      </c>
      <c r="O108" s="48" t="str">
        <f>IF(AND($E108="",$F108=""),"",ML_RESP)</f>
        <v/>
      </c>
      <c r="P108" s="47" t="n"/>
    </row>
    <row r="109">
      <c r="A109" s="42" t="inlineStr">
        <is>
          <t>I-105</t>
        </is>
      </c>
      <c r="B109" s="43" t="str">
        <f>IF(AND($E109="",$F109=""),"",IF(COUNTIF('Plan Cultivos'!$D$5:$D$204,"?*")=1,INDEX('Plan Cultivos'!$A$5:$A$204,MATCH("?*",'Plan Cultivos'!$D$5:$D$204,0)),""))</f>
        <v/>
      </c>
      <c r="C109" s="41" t="str">
        <f>IF(AND($E109="",$F109=""),"",ML_N)</f>
        <v/>
      </c>
      <c r="D109" s="43" t="str">
        <f>IF($B109="","",IFERROR(VLOOKUP($B109,'Plan Cultivos'!$A$5:$D$204,4,FALSE)&amp;"",""))</f>
        <v/>
      </c>
      <c r="E109" s="45" t="n"/>
      <c r="F109" s="43" t="n"/>
      <c r="G109" s="45" t="n"/>
      <c r="H109" s="43" t="n"/>
      <c r="I109" s="51" t="n"/>
      <c r="J109" s="69" t="n"/>
      <c r="K109" s="70" t="str">
        <f>IF(AND(ISNUMBER($I109),ISNUMBER($J109)),$I109*$J109,"")</f>
        <v/>
      </c>
      <c r="L109" s="52" t="n"/>
      <c r="M109" s="51" t="n"/>
      <c r="N109" s="44" t="str">
        <f>IF(ISNUMBER($I109),MAX(0,$I109-N($M109)),"")</f>
        <v/>
      </c>
      <c r="O109" s="43" t="str">
        <f>IF(AND($E109="",$F109=""),"",ML_RESP)</f>
        <v/>
      </c>
      <c r="P109" s="45" t="n"/>
    </row>
    <row r="110">
      <c r="A110" s="57" t="inlineStr">
        <is>
          <t>I-106</t>
        </is>
      </c>
      <c r="B110" s="48" t="str">
        <f>IF(AND($E110="",$F110=""),"",IF(COUNTIF('Plan Cultivos'!$D$5:$D$204,"?*")=1,INDEX('Plan Cultivos'!$A$5:$A$204,MATCH("?*",'Plan Cultivos'!$D$5:$D$204,0)),""))</f>
        <v/>
      </c>
      <c r="C110" s="58" t="str">
        <f>IF(AND($E110="",$F110=""),"",ML_N)</f>
        <v/>
      </c>
      <c r="D110" s="48" t="str">
        <f>IF($B110="","",IFERROR(VLOOKUP($B110,'Plan Cultivos'!$A$5:$D$204,4,FALSE)&amp;"",""))</f>
        <v/>
      </c>
      <c r="E110" s="47" t="n"/>
      <c r="F110" s="48" t="n"/>
      <c r="G110" s="47" t="n"/>
      <c r="H110" s="48" t="n"/>
      <c r="I110" s="49" t="n"/>
      <c r="J110" s="71" t="n"/>
      <c r="K110" s="72" t="str">
        <f>IF(AND(ISNUMBER($I110),ISNUMBER($J110)),$I110*$J110,"")</f>
        <v/>
      </c>
      <c r="L110" s="59" t="n"/>
      <c r="M110" s="49" t="n"/>
      <c r="N110" s="73" t="str">
        <f>IF(ISNUMBER($I110),MAX(0,$I110-N($M110)),"")</f>
        <v/>
      </c>
      <c r="O110" s="48" t="str">
        <f>IF(AND($E110="",$F110=""),"",ML_RESP)</f>
        <v/>
      </c>
      <c r="P110" s="47" t="n"/>
    </row>
    <row r="111">
      <c r="A111" s="42" t="inlineStr">
        <is>
          <t>I-107</t>
        </is>
      </c>
      <c r="B111" s="43" t="str">
        <f>IF(AND($E111="",$F111=""),"",IF(COUNTIF('Plan Cultivos'!$D$5:$D$204,"?*")=1,INDEX('Plan Cultivos'!$A$5:$A$204,MATCH("?*",'Plan Cultivos'!$D$5:$D$204,0)),""))</f>
        <v/>
      </c>
      <c r="C111" s="41" t="str">
        <f>IF(AND($E111="",$F111=""),"",ML_N)</f>
        <v/>
      </c>
      <c r="D111" s="43" t="str">
        <f>IF($B111="","",IFERROR(VLOOKUP($B111,'Plan Cultivos'!$A$5:$D$204,4,FALSE)&amp;"",""))</f>
        <v/>
      </c>
      <c r="E111" s="45" t="n"/>
      <c r="F111" s="43" t="n"/>
      <c r="G111" s="45" t="n"/>
      <c r="H111" s="43" t="n"/>
      <c r="I111" s="51" t="n"/>
      <c r="J111" s="69" t="n"/>
      <c r="K111" s="70" t="str">
        <f>IF(AND(ISNUMBER($I111),ISNUMBER($J111)),$I111*$J111,"")</f>
        <v/>
      </c>
      <c r="L111" s="52" t="n"/>
      <c r="M111" s="51" t="n"/>
      <c r="N111" s="44" t="str">
        <f>IF(ISNUMBER($I111),MAX(0,$I111-N($M111)),"")</f>
        <v/>
      </c>
      <c r="O111" s="43" t="str">
        <f>IF(AND($E111="",$F111=""),"",ML_RESP)</f>
        <v/>
      </c>
      <c r="P111" s="45" t="n"/>
    </row>
    <row r="112">
      <c r="A112" s="57" t="inlineStr">
        <is>
          <t>I-108</t>
        </is>
      </c>
      <c r="B112" s="48" t="str">
        <f>IF(AND($E112="",$F112=""),"",IF(COUNTIF('Plan Cultivos'!$D$5:$D$204,"?*")=1,INDEX('Plan Cultivos'!$A$5:$A$204,MATCH("?*",'Plan Cultivos'!$D$5:$D$204,0)),""))</f>
        <v/>
      </c>
      <c r="C112" s="58" t="str">
        <f>IF(AND($E112="",$F112=""),"",ML_N)</f>
        <v/>
      </c>
      <c r="D112" s="48" t="str">
        <f>IF($B112="","",IFERROR(VLOOKUP($B112,'Plan Cultivos'!$A$5:$D$204,4,FALSE)&amp;"",""))</f>
        <v/>
      </c>
      <c r="E112" s="47" t="n"/>
      <c r="F112" s="48" t="n"/>
      <c r="G112" s="47" t="n"/>
      <c r="H112" s="48" t="n"/>
      <c r="I112" s="49" t="n"/>
      <c r="J112" s="71" t="n"/>
      <c r="K112" s="72" t="str">
        <f>IF(AND(ISNUMBER($I112),ISNUMBER($J112)),$I112*$J112,"")</f>
        <v/>
      </c>
      <c r="L112" s="59" t="n"/>
      <c r="M112" s="49" t="n"/>
      <c r="N112" s="73" t="str">
        <f>IF(ISNUMBER($I112),MAX(0,$I112-N($M112)),"")</f>
        <v/>
      </c>
      <c r="O112" s="48" t="str">
        <f>IF(AND($E112="",$F112=""),"",ML_RESP)</f>
        <v/>
      </c>
      <c r="P112" s="47" t="n"/>
    </row>
    <row r="113">
      <c r="A113" s="42" t="inlineStr">
        <is>
          <t>I-109</t>
        </is>
      </c>
      <c r="B113" s="43" t="str">
        <f>IF(AND($E113="",$F113=""),"",IF(COUNTIF('Plan Cultivos'!$D$5:$D$204,"?*")=1,INDEX('Plan Cultivos'!$A$5:$A$204,MATCH("?*",'Plan Cultivos'!$D$5:$D$204,0)),""))</f>
        <v/>
      </c>
      <c r="C113" s="41" t="str">
        <f>IF(AND($E113="",$F113=""),"",ML_N)</f>
        <v/>
      </c>
      <c r="D113" s="43" t="str">
        <f>IF($B113="","",IFERROR(VLOOKUP($B113,'Plan Cultivos'!$A$5:$D$204,4,FALSE)&amp;"",""))</f>
        <v/>
      </c>
      <c r="E113" s="45" t="n"/>
      <c r="F113" s="43" t="n"/>
      <c r="G113" s="45" t="n"/>
      <c r="H113" s="43" t="n"/>
      <c r="I113" s="51" t="n"/>
      <c r="J113" s="69" t="n"/>
      <c r="K113" s="70" t="str">
        <f>IF(AND(ISNUMBER($I113),ISNUMBER($J113)),$I113*$J113,"")</f>
        <v/>
      </c>
      <c r="L113" s="52" t="n"/>
      <c r="M113" s="51" t="n"/>
      <c r="N113" s="44" t="str">
        <f>IF(ISNUMBER($I113),MAX(0,$I113-N($M113)),"")</f>
        <v/>
      </c>
      <c r="O113" s="43" t="str">
        <f>IF(AND($E113="",$F113=""),"",ML_RESP)</f>
        <v/>
      </c>
      <c r="P113" s="45" t="n"/>
    </row>
    <row r="114">
      <c r="A114" s="57" t="inlineStr">
        <is>
          <t>I-110</t>
        </is>
      </c>
      <c r="B114" s="48" t="str">
        <f>IF(AND($E114="",$F114=""),"",IF(COUNTIF('Plan Cultivos'!$D$5:$D$204,"?*")=1,INDEX('Plan Cultivos'!$A$5:$A$204,MATCH("?*",'Plan Cultivos'!$D$5:$D$204,0)),""))</f>
        <v/>
      </c>
      <c r="C114" s="58" t="str">
        <f>IF(AND($E114="",$F114=""),"",ML_N)</f>
        <v/>
      </c>
      <c r="D114" s="48" t="str">
        <f>IF($B114="","",IFERROR(VLOOKUP($B114,'Plan Cultivos'!$A$5:$D$204,4,FALSE)&amp;"",""))</f>
        <v/>
      </c>
      <c r="E114" s="47" t="n"/>
      <c r="F114" s="48" t="n"/>
      <c r="G114" s="47" t="n"/>
      <c r="H114" s="48" t="n"/>
      <c r="I114" s="49" t="n"/>
      <c r="J114" s="71" t="n"/>
      <c r="K114" s="72" t="str">
        <f>IF(AND(ISNUMBER($I114),ISNUMBER($J114)),$I114*$J114,"")</f>
        <v/>
      </c>
      <c r="L114" s="59" t="n"/>
      <c r="M114" s="49" t="n"/>
      <c r="N114" s="73" t="str">
        <f>IF(ISNUMBER($I114),MAX(0,$I114-N($M114)),"")</f>
        <v/>
      </c>
      <c r="O114" s="48" t="str">
        <f>IF(AND($E114="",$F114=""),"",ML_RESP)</f>
        <v/>
      </c>
      <c r="P114" s="47" t="n"/>
    </row>
    <row r="115">
      <c r="A115" s="42" t="inlineStr">
        <is>
          <t>I-111</t>
        </is>
      </c>
      <c r="B115" s="43" t="str">
        <f>IF(AND($E115="",$F115=""),"",IF(COUNTIF('Plan Cultivos'!$D$5:$D$204,"?*")=1,INDEX('Plan Cultivos'!$A$5:$A$204,MATCH("?*",'Plan Cultivos'!$D$5:$D$204,0)),""))</f>
        <v/>
      </c>
      <c r="C115" s="41" t="str">
        <f>IF(AND($E115="",$F115=""),"",ML_N)</f>
        <v/>
      </c>
      <c r="D115" s="43" t="str">
        <f>IF($B115="","",IFERROR(VLOOKUP($B115,'Plan Cultivos'!$A$5:$D$204,4,FALSE)&amp;"",""))</f>
        <v/>
      </c>
      <c r="E115" s="45" t="n"/>
      <c r="F115" s="43" t="n"/>
      <c r="G115" s="45" t="n"/>
      <c r="H115" s="43" t="n"/>
      <c r="I115" s="51" t="n"/>
      <c r="J115" s="69" t="n"/>
      <c r="K115" s="70" t="str">
        <f>IF(AND(ISNUMBER($I115),ISNUMBER($J115)),$I115*$J115,"")</f>
        <v/>
      </c>
      <c r="L115" s="52" t="n"/>
      <c r="M115" s="51" t="n"/>
      <c r="N115" s="44" t="str">
        <f>IF(ISNUMBER($I115),MAX(0,$I115-N($M115)),"")</f>
        <v/>
      </c>
      <c r="O115" s="43" t="str">
        <f>IF(AND($E115="",$F115=""),"",ML_RESP)</f>
        <v/>
      </c>
      <c r="P115" s="45" t="n"/>
    </row>
    <row r="116">
      <c r="A116" s="57" t="inlineStr">
        <is>
          <t>I-112</t>
        </is>
      </c>
      <c r="B116" s="48" t="str">
        <f>IF(AND($E116="",$F116=""),"",IF(COUNTIF('Plan Cultivos'!$D$5:$D$204,"?*")=1,INDEX('Plan Cultivos'!$A$5:$A$204,MATCH("?*",'Plan Cultivos'!$D$5:$D$204,0)),""))</f>
        <v/>
      </c>
      <c r="C116" s="58" t="str">
        <f>IF(AND($E116="",$F116=""),"",ML_N)</f>
        <v/>
      </c>
      <c r="D116" s="48" t="str">
        <f>IF($B116="","",IFERROR(VLOOKUP($B116,'Plan Cultivos'!$A$5:$D$204,4,FALSE)&amp;"",""))</f>
        <v/>
      </c>
      <c r="E116" s="47" t="n"/>
      <c r="F116" s="48" t="n"/>
      <c r="G116" s="47" t="n"/>
      <c r="H116" s="48" t="n"/>
      <c r="I116" s="49" t="n"/>
      <c r="J116" s="71" t="n"/>
      <c r="K116" s="72" t="str">
        <f>IF(AND(ISNUMBER($I116),ISNUMBER($J116)),$I116*$J116,"")</f>
        <v/>
      </c>
      <c r="L116" s="59" t="n"/>
      <c r="M116" s="49" t="n"/>
      <c r="N116" s="73" t="str">
        <f>IF(ISNUMBER($I116),MAX(0,$I116-N($M116)),"")</f>
        <v/>
      </c>
      <c r="O116" s="48" t="str">
        <f>IF(AND($E116="",$F116=""),"",ML_RESP)</f>
        <v/>
      </c>
      <c r="P116" s="47" t="n"/>
    </row>
    <row r="117">
      <c r="A117" s="42" t="inlineStr">
        <is>
          <t>I-113</t>
        </is>
      </c>
      <c r="B117" s="43" t="str">
        <f>IF(AND($E117="",$F117=""),"",IF(COUNTIF('Plan Cultivos'!$D$5:$D$204,"?*")=1,INDEX('Plan Cultivos'!$A$5:$A$204,MATCH("?*",'Plan Cultivos'!$D$5:$D$204,0)),""))</f>
        <v/>
      </c>
      <c r="C117" s="41" t="str">
        <f>IF(AND($E117="",$F117=""),"",ML_N)</f>
        <v/>
      </c>
      <c r="D117" s="43" t="str">
        <f>IF($B117="","",IFERROR(VLOOKUP($B117,'Plan Cultivos'!$A$5:$D$204,4,FALSE)&amp;"",""))</f>
        <v/>
      </c>
      <c r="E117" s="45" t="n"/>
      <c r="F117" s="43" t="n"/>
      <c r="G117" s="45" t="n"/>
      <c r="H117" s="43" t="n"/>
      <c r="I117" s="51" t="n"/>
      <c r="J117" s="69" t="n"/>
      <c r="K117" s="70" t="str">
        <f>IF(AND(ISNUMBER($I117),ISNUMBER($J117)),$I117*$J117,"")</f>
        <v/>
      </c>
      <c r="L117" s="52" t="n"/>
      <c r="M117" s="51" t="n"/>
      <c r="N117" s="44" t="str">
        <f>IF(ISNUMBER($I117),MAX(0,$I117-N($M117)),"")</f>
        <v/>
      </c>
      <c r="O117" s="43" t="str">
        <f>IF(AND($E117="",$F117=""),"",ML_RESP)</f>
        <v/>
      </c>
      <c r="P117" s="45" t="n"/>
    </row>
    <row r="118">
      <c r="A118" s="57" t="inlineStr">
        <is>
          <t>I-114</t>
        </is>
      </c>
      <c r="B118" s="48" t="str">
        <f>IF(AND($E118="",$F118=""),"",IF(COUNTIF('Plan Cultivos'!$D$5:$D$204,"?*")=1,INDEX('Plan Cultivos'!$A$5:$A$204,MATCH("?*",'Plan Cultivos'!$D$5:$D$204,0)),""))</f>
        <v/>
      </c>
      <c r="C118" s="58" t="str">
        <f>IF(AND($E118="",$F118=""),"",ML_N)</f>
        <v/>
      </c>
      <c r="D118" s="48" t="str">
        <f>IF($B118="","",IFERROR(VLOOKUP($B118,'Plan Cultivos'!$A$5:$D$204,4,FALSE)&amp;"",""))</f>
        <v/>
      </c>
      <c r="E118" s="47" t="n"/>
      <c r="F118" s="48" t="n"/>
      <c r="G118" s="47" t="n"/>
      <c r="H118" s="48" t="n"/>
      <c r="I118" s="49" t="n"/>
      <c r="J118" s="71" t="n"/>
      <c r="K118" s="72" t="str">
        <f>IF(AND(ISNUMBER($I118),ISNUMBER($J118)),$I118*$J118,"")</f>
        <v/>
      </c>
      <c r="L118" s="59" t="n"/>
      <c r="M118" s="49" t="n"/>
      <c r="N118" s="73" t="str">
        <f>IF(ISNUMBER($I118),MAX(0,$I118-N($M118)),"")</f>
        <v/>
      </c>
      <c r="O118" s="48" t="str">
        <f>IF(AND($E118="",$F118=""),"",ML_RESP)</f>
        <v/>
      </c>
      <c r="P118" s="47" t="n"/>
    </row>
    <row r="119">
      <c r="A119" s="42" t="inlineStr">
        <is>
          <t>I-115</t>
        </is>
      </c>
      <c r="B119" s="43" t="str">
        <f>IF(AND($E119="",$F119=""),"",IF(COUNTIF('Plan Cultivos'!$D$5:$D$204,"?*")=1,INDEX('Plan Cultivos'!$A$5:$A$204,MATCH("?*",'Plan Cultivos'!$D$5:$D$204,0)),""))</f>
        <v/>
      </c>
      <c r="C119" s="41" t="str">
        <f>IF(AND($E119="",$F119=""),"",ML_N)</f>
        <v/>
      </c>
      <c r="D119" s="43" t="str">
        <f>IF($B119="","",IFERROR(VLOOKUP($B119,'Plan Cultivos'!$A$5:$D$204,4,FALSE)&amp;"",""))</f>
        <v/>
      </c>
      <c r="E119" s="45" t="n"/>
      <c r="F119" s="43" t="n"/>
      <c r="G119" s="45" t="n"/>
      <c r="H119" s="43" t="n"/>
      <c r="I119" s="51" t="n"/>
      <c r="J119" s="69" t="n"/>
      <c r="K119" s="70" t="str">
        <f>IF(AND(ISNUMBER($I119),ISNUMBER($J119)),$I119*$J119,"")</f>
        <v/>
      </c>
      <c r="L119" s="52" t="n"/>
      <c r="M119" s="51" t="n"/>
      <c r="N119" s="44" t="str">
        <f>IF(ISNUMBER($I119),MAX(0,$I119-N($M119)),"")</f>
        <v/>
      </c>
      <c r="O119" s="43" t="str">
        <f>IF(AND($E119="",$F119=""),"",ML_RESP)</f>
        <v/>
      </c>
      <c r="P119" s="45" t="n"/>
    </row>
    <row r="120">
      <c r="A120" s="57" t="inlineStr">
        <is>
          <t>I-116</t>
        </is>
      </c>
      <c r="B120" s="48" t="str">
        <f>IF(AND($E120="",$F120=""),"",IF(COUNTIF('Plan Cultivos'!$D$5:$D$204,"?*")=1,INDEX('Plan Cultivos'!$A$5:$A$204,MATCH("?*",'Plan Cultivos'!$D$5:$D$204,0)),""))</f>
        <v/>
      </c>
      <c r="C120" s="58" t="str">
        <f>IF(AND($E120="",$F120=""),"",ML_N)</f>
        <v/>
      </c>
      <c r="D120" s="48" t="str">
        <f>IF($B120="","",IFERROR(VLOOKUP($B120,'Plan Cultivos'!$A$5:$D$204,4,FALSE)&amp;"",""))</f>
        <v/>
      </c>
      <c r="E120" s="47" t="n"/>
      <c r="F120" s="48" t="n"/>
      <c r="G120" s="47" t="n"/>
      <c r="H120" s="48" t="n"/>
      <c r="I120" s="49" t="n"/>
      <c r="J120" s="71" t="n"/>
      <c r="K120" s="72" t="str">
        <f>IF(AND(ISNUMBER($I120),ISNUMBER($J120)),$I120*$J120,"")</f>
        <v/>
      </c>
      <c r="L120" s="59" t="n"/>
      <c r="M120" s="49" t="n"/>
      <c r="N120" s="73" t="str">
        <f>IF(ISNUMBER($I120),MAX(0,$I120-N($M120)),"")</f>
        <v/>
      </c>
      <c r="O120" s="48" t="str">
        <f>IF(AND($E120="",$F120=""),"",ML_RESP)</f>
        <v/>
      </c>
      <c r="P120" s="47" t="n"/>
    </row>
    <row r="121">
      <c r="A121" s="42" t="inlineStr">
        <is>
          <t>I-117</t>
        </is>
      </c>
      <c r="B121" s="43" t="str">
        <f>IF(AND($E121="",$F121=""),"",IF(COUNTIF('Plan Cultivos'!$D$5:$D$204,"?*")=1,INDEX('Plan Cultivos'!$A$5:$A$204,MATCH("?*",'Plan Cultivos'!$D$5:$D$204,0)),""))</f>
        <v/>
      </c>
      <c r="C121" s="41" t="str">
        <f>IF(AND($E121="",$F121=""),"",ML_N)</f>
        <v/>
      </c>
      <c r="D121" s="43" t="str">
        <f>IF($B121="","",IFERROR(VLOOKUP($B121,'Plan Cultivos'!$A$5:$D$204,4,FALSE)&amp;"",""))</f>
        <v/>
      </c>
      <c r="E121" s="45" t="n"/>
      <c r="F121" s="43" t="n"/>
      <c r="G121" s="45" t="n"/>
      <c r="H121" s="43" t="n"/>
      <c r="I121" s="51" t="n"/>
      <c r="J121" s="69" t="n"/>
      <c r="K121" s="70" t="str">
        <f>IF(AND(ISNUMBER($I121),ISNUMBER($J121)),$I121*$J121,"")</f>
        <v/>
      </c>
      <c r="L121" s="52" t="n"/>
      <c r="M121" s="51" t="n"/>
      <c r="N121" s="44" t="str">
        <f>IF(ISNUMBER($I121),MAX(0,$I121-N($M121)),"")</f>
        <v/>
      </c>
      <c r="O121" s="43" t="str">
        <f>IF(AND($E121="",$F121=""),"",ML_RESP)</f>
        <v/>
      </c>
      <c r="P121" s="45" t="n"/>
    </row>
    <row r="122">
      <c r="A122" s="57" t="inlineStr">
        <is>
          <t>I-118</t>
        </is>
      </c>
      <c r="B122" s="48" t="str">
        <f>IF(AND($E122="",$F122=""),"",IF(COUNTIF('Plan Cultivos'!$D$5:$D$204,"?*")=1,INDEX('Plan Cultivos'!$A$5:$A$204,MATCH("?*",'Plan Cultivos'!$D$5:$D$204,0)),""))</f>
        <v/>
      </c>
      <c r="C122" s="58" t="str">
        <f>IF(AND($E122="",$F122=""),"",ML_N)</f>
        <v/>
      </c>
      <c r="D122" s="48" t="str">
        <f>IF($B122="","",IFERROR(VLOOKUP($B122,'Plan Cultivos'!$A$5:$D$204,4,FALSE)&amp;"",""))</f>
        <v/>
      </c>
      <c r="E122" s="47" t="n"/>
      <c r="F122" s="48" t="n"/>
      <c r="G122" s="47" t="n"/>
      <c r="H122" s="48" t="n"/>
      <c r="I122" s="49" t="n"/>
      <c r="J122" s="71" t="n"/>
      <c r="K122" s="72" t="str">
        <f>IF(AND(ISNUMBER($I122),ISNUMBER($J122)),$I122*$J122,"")</f>
        <v/>
      </c>
      <c r="L122" s="59" t="n"/>
      <c r="M122" s="49" t="n"/>
      <c r="N122" s="73" t="str">
        <f>IF(ISNUMBER($I122),MAX(0,$I122-N($M122)),"")</f>
        <v/>
      </c>
      <c r="O122" s="48" t="str">
        <f>IF(AND($E122="",$F122=""),"",ML_RESP)</f>
        <v/>
      </c>
      <c r="P122" s="47" t="n"/>
    </row>
    <row r="123">
      <c r="A123" s="42" t="inlineStr">
        <is>
          <t>I-119</t>
        </is>
      </c>
      <c r="B123" s="43" t="str">
        <f>IF(AND($E123="",$F123=""),"",IF(COUNTIF('Plan Cultivos'!$D$5:$D$204,"?*")=1,INDEX('Plan Cultivos'!$A$5:$A$204,MATCH("?*",'Plan Cultivos'!$D$5:$D$204,0)),""))</f>
        <v/>
      </c>
      <c r="C123" s="41" t="str">
        <f>IF(AND($E123="",$F123=""),"",ML_N)</f>
        <v/>
      </c>
      <c r="D123" s="43" t="str">
        <f>IF($B123="","",IFERROR(VLOOKUP($B123,'Plan Cultivos'!$A$5:$D$204,4,FALSE)&amp;"",""))</f>
        <v/>
      </c>
      <c r="E123" s="45" t="n"/>
      <c r="F123" s="43" t="n"/>
      <c r="G123" s="45" t="n"/>
      <c r="H123" s="43" t="n"/>
      <c r="I123" s="51" t="n"/>
      <c r="J123" s="69" t="n"/>
      <c r="K123" s="70" t="str">
        <f>IF(AND(ISNUMBER($I123),ISNUMBER($J123)),$I123*$J123,"")</f>
        <v/>
      </c>
      <c r="L123" s="52" t="n"/>
      <c r="M123" s="51" t="n"/>
      <c r="N123" s="44" t="str">
        <f>IF(ISNUMBER($I123),MAX(0,$I123-N($M123)),"")</f>
        <v/>
      </c>
      <c r="O123" s="43" t="str">
        <f>IF(AND($E123="",$F123=""),"",ML_RESP)</f>
        <v/>
      </c>
      <c r="P123" s="45" t="n"/>
    </row>
    <row r="124">
      <c r="A124" s="57" t="inlineStr">
        <is>
          <t>I-120</t>
        </is>
      </c>
      <c r="B124" s="48" t="str">
        <f>IF(AND($E124="",$F124=""),"",IF(COUNTIF('Plan Cultivos'!$D$5:$D$204,"?*")=1,INDEX('Plan Cultivos'!$A$5:$A$204,MATCH("?*",'Plan Cultivos'!$D$5:$D$204,0)),""))</f>
        <v/>
      </c>
      <c r="C124" s="58" t="str">
        <f>IF(AND($E124="",$F124=""),"",ML_N)</f>
        <v/>
      </c>
      <c r="D124" s="48" t="str">
        <f>IF($B124="","",IFERROR(VLOOKUP($B124,'Plan Cultivos'!$A$5:$D$204,4,FALSE)&amp;"",""))</f>
        <v/>
      </c>
      <c r="E124" s="47" t="n"/>
      <c r="F124" s="48" t="n"/>
      <c r="G124" s="47" t="n"/>
      <c r="H124" s="48" t="n"/>
      <c r="I124" s="49" t="n"/>
      <c r="J124" s="71" t="n"/>
      <c r="K124" s="72" t="str">
        <f>IF(AND(ISNUMBER($I124),ISNUMBER($J124)),$I124*$J124,"")</f>
        <v/>
      </c>
      <c r="L124" s="59" t="n"/>
      <c r="M124" s="49" t="n"/>
      <c r="N124" s="73" t="str">
        <f>IF(ISNUMBER($I124),MAX(0,$I124-N($M124)),"")</f>
        <v/>
      </c>
      <c r="O124" s="48" t="str">
        <f>IF(AND($E124="",$F124=""),"",ML_RESP)</f>
        <v/>
      </c>
      <c r="P124" s="47" t="n"/>
    </row>
    <row r="125">
      <c r="A125" s="42" t="inlineStr">
        <is>
          <t>I-121</t>
        </is>
      </c>
      <c r="B125" s="43" t="str">
        <f>IF(AND($E125="",$F125=""),"",IF(COUNTIF('Plan Cultivos'!$D$5:$D$204,"?*")=1,INDEX('Plan Cultivos'!$A$5:$A$204,MATCH("?*",'Plan Cultivos'!$D$5:$D$204,0)),""))</f>
        <v/>
      </c>
      <c r="C125" s="41" t="str">
        <f>IF(AND($E125="",$F125=""),"",ML_N)</f>
        <v/>
      </c>
      <c r="D125" s="43" t="str">
        <f>IF($B125="","",IFERROR(VLOOKUP($B125,'Plan Cultivos'!$A$5:$D$204,4,FALSE)&amp;"",""))</f>
        <v/>
      </c>
      <c r="E125" s="45" t="n"/>
      <c r="F125" s="43" t="n"/>
      <c r="G125" s="45" t="n"/>
      <c r="H125" s="43" t="n"/>
      <c r="I125" s="51" t="n"/>
      <c r="J125" s="69" t="n"/>
      <c r="K125" s="70" t="str">
        <f>IF(AND(ISNUMBER($I125),ISNUMBER($J125)),$I125*$J125,"")</f>
        <v/>
      </c>
      <c r="L125" s="52" t="n"/>
      <c r="M125" s="51" t="n"/>
      <c r="N125" s="44" t="str">
        <f>IF(ISNUMBER($I125),MAX(0,$I125-N($M125)),"")</f>
        <v/>
      </c>
      <c r="O125" s="43" t="str">
        <f>IF(AND($E125="",$F125=""),"",ML_RESP)</f>
        <v/>
      </c>
      <c r="P125" s="45" t="n"/>
    </row>
    <row r="126">
      <c r="A126" s="57" t="inlineStr">
        <is>
          <t>I-122</t>
        </is>
      </c>
      <c r="B126" s="48" t="str">
        <f>IF(AND($E126="",$F126=""),"",IF(COUNTIF('Plan Cultivos'!$D$5:$D$204,"?*")=1,INDEX('Plan Cultivos'!$A$5:$A$204,MATCH("?*",'Plan Cultivos'!$D$5:$D$204,0)),""))</f>
        <v/>
      </c>
      <c r="C126" s="58" t="str">
        <f>IF(AND($E126="",$F126=""),"",ML_N)</f>
        <v/>
      </c>
      <c r="D126" s="48" t="str">
        <f>IF($B126="","",IFERROR(VLOOKUP($B126,'Plan Cultivos'!$A$5:$D$204,4,FALSE)&amp;"",""))</f>
        <v/>
      </c>
      <c r="E126" s="47" t="n"/>
      <c r="F126" s="48" t="n"/>
      <c r="G126" s="47" t="n"/>
      <c r="H126" s="48" t="n"/>
      <c r="I126" s="49" t="n"/>
      <c r="J126" s="71" t="n"/>
      <c r="K126" s="72" t="str">
        <f>IF(AND(ISNUMBER($I126),ISNUMBER($J126)),$I126*$J126,"")</f>
        <v/>
      </c>
      <c r="L126" s="59" t="n"/>
      <c r="M126" s="49" t="n"/>
      <c r="N126" s="73" t="str">
        <f>IF(ISNUMBER($I126),MAX(0,$I126-N($M126)),"")</f>
        <v/>
      </c>
      <c r="O126" s="48" t="str">
        <f>IF(AND($E126="",$F126=""),"",ML_RESP)</f>
        <v/>
      </c>
      <c r="P126" s="47" t="n"/>
    </row>
    <row r="127">
      <c r="A127" s="42" t="inlineStr">
        <is>
          <t>I-123</t>
        </is>
      </c>
      <c r="B127" s="43" t="str">
        <f>IF(AND($E127="",$F127=""),"",IF(COUNTIF('Plan Cultivos'!$D$5:$D$204,"?*")=1,INDEX('Plan Cultivos'!$A$5:$A$204,MATCH("?*",'Plan Cultivos'!$D$5:$D$204,0)),""))</f>
        <v/>
      </c>
      <c r="C127" s="41" t="str">
        <f>IF(AND($E127="",$F127=""),"",ML_N)</f>
        <v/>
      </c>
      <c r="D127" s="43" t="str">
        <f>IF($B127="","",IFERROR(VLOOKUP($B127,'Plan Cultivos'!$A$5:$D$204,4,FALSE)&amp;"",""))</f>
        <v/>
      </c>
      <c r="E127" s="45" t="n"/>
      <c r="F127" s="43" t="n"/>
      <c r="G127" s="45" t="n"/>
      <c r="H127" s="43" t="n"/>
      <c r="I127" s="51" t="n"/>
      <c r="J127" s="69" t="n"/>
      <c r="K127" s="70" t="str">
        <f>IF(AND(ISNUMBER($I127),ISNUMBER($J127)),$I127*$J127,"")</f>
        <v/>
      </c>
      <c r="L127" s="52" t="n"/>
      <c r="M127" s="51" t="n"/>
      <c r="N127" s="44" t="str">
        <f>IF(ISNUMBER($I127),MAX(0,$I127-N($M127)),"")</f>
        <v/>
      </c>
      <c r="O127" s="43" t="str">
        <f>IF(AND($E127="",$F127=""),"",ML_RESP)</f>
        <v/>
      </c>
      <c r="P127" s="45" t="n"/>
    </row>
    <row r="128">
      <c r="A128" s="57" t="inlineStr">
        <is>
          <t>I-124</t>
        </is>
      </c>
      <c r="B128" s="48" t="str">
        <f>IF(AND($E128="",$F128=""),"",IF(COUNTIF('Plan Cultivos'!$D$5:$D$204,"?*")=1,INDEX('Plan Cultivos'!$A$5:$A$204,MATCH("?*",'Plan Cultivos'!$D$5:$D$204,0)),""))</f>
        <v/>
      </c>
      <c r="C128" s="58" t="str">
        <f>IF(AND($E128="",$F128=""),"",ML_N)</f>
        <v/>
      </c>
      <c r="D128" s="48" t="str">
        <f>IF($B128="","",IFERROR(VLOOKUP($B128,'Plan Cultivos'!$A$5:$D$204,4,FALSE)&amp;"",""))</f>
        <v/>
      </c>
      <c r="E128" s="47" t="n"/>
      <c r="F128" s="48" t="n"/>
      <c r="G128" s="47" t="n"/>
      <c r="H128" s="48" t="n"/>
      <c r="I128" s="49" t="n"/>
      <c r="J128" s="71" t="n"/>
      <c r="K128" s="72" t="str">
        <f>IF(AND(ISNUMBER($I128),ISNUMBER($J128)),$I128*$J128,"")</f>
        <v/>
      </c>
      <c r="L128" s="59" t="n"/>
      <c r="M128" s="49" t="n"/>
      <c r="N128" s="73" t="str">
        <f>IF(ISNUMBER($I128),MAX(0,$I128-N($M128)),"")</f>
        <v/>
      </c>
      <c r="O128" s="48" t="str">
        <f>IF(AND($E128="",$F128=""),"",ML_RESP)</f>
        <v/>
      </c>
      <c r="P128" s="47" t="n"/>
    </row>
    <row r="129">
      <c r="A129" s="42" t="inlineStr">
        <is>
          <t>I-125</t>
        </is>
      </c>
      <c r="B129" s="43" t="str">
        <f>IF(AND($E129="",$F129=""),"",IF(COUNTIF('Plan Cultivos'!$D$5:$D$204,"?*")=1,INDEX('Plan Cultivos'!$A$5:$A$204,MATCH("?*",'Plan Cultivos'!$D$5:$D$204,0)),""))</f>
        <v/>
      </c>
      <c r="C129" s="41" t="str">
        <f>IF(AND($E129="",$F129=""),"",ML_N)</f>
        <v/>
      </c>
      <c r="D129" s="43" t="str">
        <f>IF($B129="","",IFERROR(VLOOKUP($B129,'Plan Cultivos'!$A$5:$D$204,4,FALSE)&amp;"",""))</f>
        <v/>
      </c>
      <c r="E129" s="45" t="n"/>
      <c r="F129" s="43" t="n"/>
      <c r="G129" s="45" t="n"/>
      <c r="H129" s="43" t="n"/>
      <c r="I129" s="51" t="n"/>
      <c r="J129" s="69" t="n"/>
      <c r="K129" s="70" t="str">
        <f>IF(AND(ISNUMBER($I129),ISNUMBER($J129)),$I129*$J129,"")</f>
        <v/>
      </c>
      <c r="L129" s="52" t="n"/>
      <c r="M129" s="51" t="n"/>
      <c r="N129" s="44" t="str">
        <f>IF(ISNUMBER($I129),MAX(0,$I129-N($M129)),"")</f>
        <v/>
      </c>
      <c r="O129" s="43" t="str">
        <f>IF(AND($E129="",$F129=""),"",ML_RESP)</f>
        <v/>
      </c>
      <c r="P129" s="45" t="n"/>
    </row>
    <row r="130">
      <c r="A130" s="57" t="inlineStr">
        <is>
          <t>I-126</t>
        </is>
      </c>
      <c r="B130" s="48" t="str">
        <f>IF(AND($E130="",$F130=""),"",IF(COUNTIF('Plan Cultivos'!$D$5:$D$204,"?*")=1,INDEX('Plan Cultivos'!$A$5:$A$204,MATCH("?*",'Plan Cultivos'!$D$5:$D$204,0)),""))</f>
        <v/>
      </c>
      <c r="C130" s="58" t="str">
        <f>IF(AND($E130="",$F130=""),"",ML_N)</f>
        <v/>
      </c>
      <c r="D130" s="48" t="str">
        <f>IF($B130="","",IFERROR(VLOOKUP($B130,'Plan Cultivos'!$A$5:$D$204,4,FALSE)&amp;"",""))</f>
        <v/>
      </c>
      <c r="E130" s="47" t="n"/>
      <c r="F130" s="48" t="n"/>
      <c r="G130" s="47" t="n"/>
      <c r="H130" s="48" t="n"/>
      <c r="I130" s="49" t="n"/>
      <c r="J130" s="71" t="n"/>
      <c r="K130" s="72" t="str">
        <f>IF(AND(ISNUMBER($I130),ISNUMBER($J130)),$I130*$J130,"")</f>
        <v/>
      </c>
      <c r="L130" s="59" t="n"/>
      <c r="M130" s="49" t="n"/>
      <c r="N130" s="73" t="str">
        <f>IF(ISNUMBER($I130),MAX(0,$I130-N($M130)),"")</f>
        <v/>
      </c>
      <c r="O130" s="48" t="str">
        <f>IF(AND($E130="",$F130=""),"",ML_RESP)</f>
        <v/>
      </c>
      <c r="P130" s="47" t="n"/>
    </row>
    <row r="131">
      <c r="A131" s="42" t="inlineStr">
        <is>
          <t>I-127</t>
        </is>
      </c>
      <c r="B131" s="43" t="str">
        <f>IF(AND($E131="",$F131=""),"",IF(COUNTIF('Plan Cultivos'!$D$5:$D$204,"?*")=1,INDEX('Plan Cultivos'!$A$5:$A$204,MATCH("?*",'Plan Cultivos'!$D$5:$D$204,0)),""))</f>
        <v/>
      </c>
      <c r="C131" s="41" t="str">
        <f>IF(AND($E131="",$F131=""),"",ML_N)</f>
        <v/>
      </c>
      <c r="D131" s="43" t="str">
        <f>IF($B131="","",IFERROR(VLOOKUP($B131,'Plan Cultivos'!$A$5:$D$204,4,FALSE)&amp;"",""))</f>
        <v/>
      </c>
      <c r="E131" s="45" t="n"/>
      <c r="F131" s="43" t="n"/>
      <c r="G131" s="45" t="n"/>
      <c r="H131" s="43" t="n"/>
      <c r="I131" s="51" t="n"/>
      <c r="J131" s="69" t="n"/>
      <c r="K131" s="70" t="str">
        <f>IF(AND(ISNUMBER($I131),ISNUMBER($J131)),$I131*$J131,"")</f>
        <v/>
      </c>
      <c r="L131" s="52" t="n"/>
      <c r="M131" s="51" t="n"/>
      <c r="N131" s="44" t="str">
        <f>IF(ISNUMBER($I131),MAX(0,$I131-N($M131)),"")</f>
        <v/>
      </c>
      <c r="O131" s="43" t="str">
        <f>IF(AND($E131="",$F131=""),"",ML_RESP)</f>
        <v/>
      </c>
      <c r="P131" s="45" t="n"/>
    </row>
    <row r="132">
      <c r="A132" s="57" t="inlineStr">
        <is>
          <t>I-128</t>
        </is>
      </c>
      <c r="B132" s="48" t="str">
        <f>IF(AND($E132="",$F132=""),"",IF(COUNTIF('Plan Cultivos'!$D$5:$D$204,"?*")=1,INDEX('Plan Cultivos'!$A$5:$A$204,MATCH("?*",'Plan Cultivos'!$D$5:$D$204,0)),""))</f>
        <v/>
      </c>
      <c r="C132" s="58" t="str">
        <f>IF(AND($E132="",$F132=""),"",ML_N)</f>
        <v/>
      </c>
      <c r="D132" s="48" t="str">
        <f>IF($B132="","",IFERROR(VLOOKUP($B132,'Plan Cultivos'!$A$5:$D$204,4,FALSE)&amp;"",""))</f>
        <v/>
      </c>
      <c r="E132" s="47" t="n"/>
      <c r="F132" s="48" t="n"/>
      <c r="G132" s="47" t="n"/>
      <c r="H132" s="48" t="n"/>
      <c r="I132" s="49" t="n"/>
      <c r="J132" s="71" t="n"/>
      <c r="K132" s="72" t="str">
        <f>IF(AND(ISNUMBER($I132),ISNUMBER($J132)),$I132*$J132,"")</f>
        <v/>
      </c>
      <c r="L132" s="59" t="n"/>
      <c r="M132" s="49" t="n"/>
      <c r="N132" s="73" t="str">
        <f>IF(ISNUMBER($I132),MAX(0,$I132-N($M132)),"")</f>
        <v/>
      </c>
      <c r="O132" s="48" t="str">
        <f>IF(AND($E132="",$F132=""),"",ML_RESP)</f>
        <v/>
      </c>
      <c r="P132" s="47" t="n"/>
    </row>
    <row r="133">
      <c r="A133" s="42" t="inlineStr">
        <is>
          <t>I-129</t>
        </is>
      </c>
      <c r="B133" s="43" t="str">
        <f>IF(AND($E133="",$F133=""),"",IF(COUNTIF('Plan Cultivos'!$D$5:$D$204,"?*")=1,INDEX('Plan Cultivos'!$A$5:$A$204,MATCH("?*",'Plan Cultivos'!$D$5:$D$204,0)),""))</f>
        <v/>
      </c>
      <c r="C133" s="41" t="str">
        <f>IF(AND($E133="",$F133=""),"",ML_N)</f>
        <v/>
      </c>
      <c r="D133" s="43" t="str">
        <f>IF($B133="","",IFERROR(VLOOKUP($B133,'Plan Cultivos'!$A$5:$D$204,4,FALSE)&amp;"",""))</f>
        <v/>
      </c>
      <c r="E133" s="45" t="n"/>
      <c r="F133" s="43" t="n"/>
      <c r="G133" s="45" t="n"/>
      <c r="H133" s="43" t="n"/>
      <c r="I133" s="51" t="n"/>
      <c r="J133" s="69" t="n"/>
      <c r="K133" s="70" t="str">
        <f>IF(AND(ISNUMBER($I133),ISNUMBER($J133)),$I133*$J133,"")</f>
        <v/>
      </c>
      <c r="L133" s="52" t="n"/>
      <c r="M133" s="51" t="n"/>
      <c r="N133" s="44" t="str">
        <f>IF(ISNUMBER($I133),MAX(0,$I133-N($M133)),"")</f>
        <v/>
      </c>
      <c r="O133" s="43" t="str">
        <f>IF(AND($E133="",$F133=""),"",ML_RESP)</f>
        <v/>
      </c>
      <c r="P133" s="45" t="n"/>
    </row>
    <row r="134">
      <c r="A134" s="57" t="inlineStr">
        <is>
          <t>I-130</t>
        </is>
      </c>
      <c r="B134" s="48" t="str">
        <f>IF(AND($E134="",$F134=""),"",IF(COUNTIF('Plan Cultivos'!$D$5:$D$204,"?*")=1,INDEX('Plan Cultivos'!$A$5:$A$204,MATCH("?*",'Plan Cultivos'!$D$5:$D$204,0)),""))</f>
        <v/>
      </c>
      <c r="C134" s="58" t="str">
        <f>IF(AND($E134="",$F134=""),"",ML_N)</f>
        <v/>
      </c>
      <c r="D134" s="48" t="str">
        <f>IF($B134="","",IFERROR(VLOOKUP($B134,'Plan Cultivos'!$A$5:$D$204,4,FALSE)&amp;"",""))</f>
        <v/>
      </c>
      <c r="E134" s="47" t="n"/>
      <c r="F134" s="48" t="n"/>
      <c r="G134" s="47" t="n"/>
      <c r="H134" s="48" t="n"/>
      <c r="I134" s="49" t="n"/>
      <c r="J134" s="71" t="n"/>
      <c r="K134" s="72" t="str">
        <f>IF(AND(ISNUMBER($I134),ISNUMBER($J134)),$I134*$J134,"")</f>
        <v/>
      </c>
      <c r="L134" s="59" t="n"/>
      <c r="M134" s="49" t="n"/>
      <c r="N134" s="73" t="str">
        <f>IF(ISNUMBER($I134),MAX(0,$I134-N($M134)),"")</f>
        <v/>
      </c>
      <c r="O134" s="48" t="str">
        <f>IF(AND($E134="",$F134=""),"",ML_RESP)</f>
        <v/>
      </c>
      <c r="P134" s="47" t="n"/>
    </row>
    <row r="135">
      <c r="A135" s="42" t="inlineStr">
        <is>
          <t>I-131</t>
        </is>
      </c>
      <c r="B135" s="43" t="str">
        <f>IF(AND($E135="",$F135=""),"",IF(COUNTIF('Plan Cultivos'!$D$5:$D$204,"?*")=1,INDEX('Plan Cultivos'!$A$5:$A$204,MATCH("?*",'Plan Cultivos'!$D$5:$D$204,0)),""))</f>
        <v/>
      </c>
      <c r="C135" s="41" t="str">
        <f>IF(AND($E135="",$F135=""),"",ML_N)</f>
        <v/>
      </c>
      <c r="D135" s="43" t="str">
        <f>IF($B135="","",IFERROR(VLOOKUP($B135,'Plan Cultivos'!$A$5:$D$204,4,FALSE)&amp;"",""))</f>
        <v/>
      </c>
      <c r="E135" s="45" t="n"/>
      <c r="F135" s="43" t="n"/>
      <c r="G135" s="45" t="n"/>
      <c r="H135" s="43" t="n"/>
      <c r="I135" s="51" t="n"/>
      <c r="J135" s="69" t="n"/>
      <c r="K135" s="70" t="str">
        <f>IF(AND(ISNUMBER($I135),ISNUMBER($J135)),$I135*$J135,"")</f>
        <v/>
      </c>
      <c r="L135" s="52" t="n"/>
      <c r="M135" s="51" t="n"/>
      <c r="N135" s="44" t="str">
        <f>IF(ISNUMBER($I135),MAX(0,$I135-N($M135)),"")</f>
        <v/>
      </c>
      <c r="O135" s="43" t="str">
        <f>IF(AND($E135="",$F135=""),"",ML_RESP)</f>
        <v/>
      </c>
      <c r="P135" s="45" t="n"/>
    </row>
    <row r="136">
      <c r="A136" s="57" t="inlineStr">
        <is>
          <t>I-132</t>
        </is>
      </c>
      <c r="B136" s="48" t="str">
        <f>IF(AND($E136="",$F136=""),"",IF(COUNTIF('Plan Cultivos'!$D$5:$D$204,"?*")=1,INDEX('Plan Cultivos'!$A$5:$A$204,MATCH("?*",'Plan Cultivos'!$D$5:$D$204,0)),""))</f>
        <v/>
      </c>
      <c r="C136" s="58" t="str">
        <f>IF(AND($E136="",$F136=""),"",ML_N)</f>
        <v/>
      </c>
      <c r="D136" s="48" t="str">
        <f>IF($B136="","",IFERROR(VLOOKUP($B136,'Plan Cultivos'!$A$5:$D$204,4,FALSE)&amp;"",""))</f>
        <v/>
      </c>
      <c r="E136" s="47" t="n"/>
      <c r="F136" s="48" t="n"/>
      <c r="G136" s="47" t="n"/>
      <c r="H136" s="48" t="n"/>
      <c r="I136" s="49" t="n"/>
      <c r="J136" s="71" t="n"/>
      <c r="K136" s="72" t="str">
        <f>IF(AND(ISNUMBER($I136),ISNUMBER($J136)),$I136*$J136,"")</f>
        <v/>
      </c>
      <c r="L136" s="59" t="n"/>
      <c r="M136" s="49" t="n"/>
      <c r="N136" s="73" t="str">
        <f>IF(ISNUMBER($I136),MAX(0,$I136-N($M136)),"")</f>
        <v/>
      </c>
      <c r="O136" s="48" t="str">
        <f>IF(AND($E136="",$F136=""),"",ML_RESP)</f>
        <v/>
      </c>
      <c r="P136" s="47" t="n"/>
    </row>
    <row r="137">
      <c r="A137" s="42" t="inlineStr">
        <is>
          <t>I-133</t>
        </is>
      </c>
      <c r="B137" s="43" t="str">
        <f>IF(AND($E137="",$F137=""),"",IF(COUNTIF('Plan Cultivos'!$D$5:$D$204,"?*")=1,INDEX('Plan Cultivos'!$A$5:$A$204,MATCH("?*",'Plan Cultivos'!$D$5:$D$204,0)),""))</f>
        <v/>
      </c>
      <c r="C137" s="41" t="str">
        <f>IF(AND($E137="",$F137=""),"",ML_N)</f>
        <v/>
      </c>
      <c r="D137" s="43" t="str">
        <f>IF($B137="","",IFERROR(VLOOKUP($B137,'Plan Cultivos'!$A$5:$D$204,4,FALSE)&amp;"",""))</f>
        <v/>
      </c>
      <c r="E137" s="45" t="n"/>
      <c r="F137" s="43" t="n"/>
      <c r="G137" s="45" t="n"/>
      <c r="H137" s="43" t="n"/>
      <c r="I137" s="51" t="n"/>
      <c r="J137" s="69" t="n"/>
      <c r="K137" s="70" t="str">
        <f>IF(AND(ISNUMBER($I137),ISNUMBER($J137)),$I137*$J137,"")</f>
        <v/>
      </c>
      <c r="L137" s="52" t="n"/>
      <c r="M137" s="51" t="n"/>
      <c r="N137" s="44" t="str">
        <f>IF(ISNUMBER($I137),MAX(0,$I137-N($M137)),"")</f>
        <v/>
      </c>
      <c r="O137" s="43" t="str">
        <f>IF(AND($E137="",$F137=""),"",ML_RESP)</f>
        <v/>
      </c>
      <c r="P137" s="45" t="n"/>
    </row>
    <row r="138">
      <c r="A138" s="57" t="inlineStr">
        <is>
          <t>I-134</t>
        </is>
      </c>
      <c r="B138" s="48" t="str">
        <f>IF(AND($E138="",$F138=""),"",IF(COUNTIF('Plan Cultivos'!$D$5:$D$204,"?*")=1,INDEX('Plan Cultivos'!$A$5:$A$204,MATCH("?*",'Plan Cultivos'!$D$5:$D$204,0)),""))</f>
        <v/>
      </c>
      <c r="C138" s="58" t="str">
        <f>IF(AND($E138="",$F138=""),"",ML_N)</f>
        <v/>
      </c>
      <c r="D138" s="48" t="str">
        <f>IF($B138="","",IFERROR(VLOOKUP($B138,'Plan Cultivos'!$A$5:$D$204,4,FALSE)&amp;"",""))</f>
        <v/>
      </c>
      <c r="E138" s="47" t="n"/>
      <c r="F138" s="48" t="n"/>
      <c r="G138" s="47" t="n"/>
      <c r="H138" s="48" t="n"/>
      <c r="I138" s="49" t="n"/>
      <c r="J138" s="71" t="n"/>
      <c r="K138" s="72" t="str">
        <f>IF(AND(ISNUMBER($I138),ISNUMBER($J138)),$I138*$J138,"")</f>
        <v/>
      </c>
      <c r="L138" s="59" t="n"/>
      <c r="M138" s="49" t="n"/>
      <c r="N138" s="73" t="str">
        <f>IF(ISNUMBER($I138),MAX(0,$I138-N($M138)),"")</f>
        <v/>
      </c>
      <c r="O138" s="48" t="str">
        <f>IF(AND($E138="",$F138=""),"",ML_RESP)</f>
        <v/>
      </c>
      <c r="P138" s="47" t="n"/>
    </row>
    <row r="139">
      <c r="A139" s="42" t="inlineStr">
        <is>
          <t>I-135</t>
        </is>
      </c>
      <c r="B139" s="43" t="str">
        <f>IF(AND($E139="",$F139=""),"",IF(COUNTIF('Plan Cultivos'!$D$5:$D$204,"?*")=1,INDEX('Plan Cultivos'!$A$5:$A$204,MATCH("?*",'Plan Cultivos'!$D$5:$D$204,0)),""))</f>
        <v/>
      </c>
      <c r="C139" s="41" t="str">
        <f>IF(AND($E139="",$F139=""),"",ML_N)</f>
        <v/>
      </c>
      <c r="D139" s="43" t="str">
        <f>IF($B139="","",IFERROR(VLOOKUP($B139,'Plan Cultivos'!$A$5:$D$204,4,FALSE)&amp;"",""))</f>
        <v/>
      </c>
      <c r="E139" s="45" t="n"/>
      <c r="F139" s="43" t="n"/>
      <c r="G139" s="45" t="n"/>
      <c r="H139" s="43" t="n"/>
      <c r="I139" s="51" t="n"/>
      <c r="J139" s="69" t="n"/>
      <c r="K139" s="70" t="str">
        <f>IF(AND(ISNUMBER($I139),ISNUMBER($J139)),$I139*$J139,"")</f>
        <v/>
      </c>
      <c r="L139" s="52" t="n"/>
      <c r="M139" s="51" t="n"/>
      <c r="N139" s="44" t="str">
        <f>IF(ISNUMBER($I139),MAX(0,$I139-N($M139)),"")</f>
        <v/>
      </c>
      <c r="O139" s="43" t="str">
        <f>IF(AND($E139="",$F139=""),"",ML_RESP)</f>
        <v/>
      </c>
      <c r="P139" s="45" t="n"/>
    </row>
    <row r="140">
      <c r="A140" s="57" t="inlineStr">
        <is>
          <t>I-136</t>
        </is>
      </c>
      <c r="B140" s="48" t="str">
        <f>IF(AND($E140="",$F140=""),"",IF(COUNTIF('Plan Cultivos'!$D$5:$D$204,"?*")=1,INDEX('Plan Cultivos'!$A$5:$A$204,MATCH("?*",'Plan Cultivos'!$D$5:$D$204,0)),""))</f>
        <v/>
      </c>
      <c r="C140" s="58" t="str">
        <f>IF(AND($E140="",$F140=""),"",ML_N)</f>
        <v/>
      </c>
      <c r="D140" s="48" t="str">
        <f>IF($B140="","",IFERROR(VLOOKUP($B140,'Plan Cultivos'!$A$5:$D$204,4,FALSE)&amp;"",""))</f>
        <v/>
      </c>
      <c r="E140" s="47" t="n"/>
      <c r="F140" s="48" t="n"/>
      <c r="G140" s="47" t="n"/>
      <c r="H140" s="48" t="n"/>
      <c r="I140" s="49" t="n"/>
      <c r="J140" s="71" t="n"/>
      <c r="K140" s="72" t="str">
        <f>IF(AND(ISNUMBER($I140),ISNUMBER($J140)),$I140*$J140,"")</f>
        <v/>
      </c>
      <c r="L140" s="59" t="n"/>
      <c r="M140" s="49" t="n"/>
      <c r="N140" s="73" t="str">
        <f>IF(ISNUMBER($I140),MAX(0,$I140-N($M140)),"")</f>
        <v/>
      </c>
      <c r="O140" s="48" t="str">
        <f>IF(AND($E140="",$F140=""),"",ML_RESP)</f>
        <v/>
      </c>
      <c r="P140" s="47" t="n"/>
    </row>
    <row r="141">
      <c r="A141" s="42" t="inlineStr">
        <is>
          <t>I-137</t>
        </is>
      </c>
      <c r="B141" s="43" t="str">
        <f>IF(AND($E141="",$F141=""),"",IF(COUNTIF('Plan Cultivos'!$D$5:$D$204,"?*")=1,INDEX('Plan Cultivos'!$A$5:$A$204,MATCH("?*",'Plan Cultivos'!$D$5:$D$204,0)),""))</f>
        <v/>
      </c>
      <c r="C141" s="41" t="str">
        <f>IF(AND($E141="",$F141=""),"",ML_N)</f>
        <v/>
      </c>
      <c r="D141" s="43" t="str">
        <f>IF($B141="","",IFERROR(VLOOKUP($B141,'Plan Cultivos'!$A$5:$D$204,4,FALSE)&amp;"",""))</f>
        <v/>
      </c>
      <c r="E141" s="45" t="n"/>
      <c r="F141" s="43" t="n"/>
      <c r="G141" s="45" t="n"/>
      <c r="H141" s="43" t="n"/>
      <c r="I141" s="51" t="n"/>
      <c r="J141" s="69" t="n"/>
      <c r="K141" s="70" t="str">
        <f>IF(AND(ISNUMBER($I141),ISNUMBER($J141)),$I141*$J141,"")</f>
        <v/>
      </c>
      <c r="L141" s="52" t="n"/>
      <c r="M141" s="51" t="n"/>
      <c r="N141" s="44" t="str">
        <f>IF(ISNUMBER($I141),MAX(0,$I141-N($M141)),"")</f>
        <v/>
      </c>
      <c r="O141" s="43" t="str">
        <f>IF(AND($E141="",$F141=""),"",ML_RESP)</f>
        <v/>
      </c>
      <c r="P141" s="45" t="n"/>
    </row>
    <row r="142">
      <c r="A142" s="57" t="inlineStr">
        <is>
          <t>I-138</t>
        </is>
      </c>
      <c r="B142" s="48" t="str">
        <f>IF(AND($E142="",$F142=""),"",IF(COUNTIF('Plan Cultivos'!$D$5:$D$204,"?*")=1,INDEX('Plan Cultivos'!$A$5:$A$204,MATCH("?*",'Plan Cultivos'!$D$5:$D$204,0)),""))</f>
        <v/>
      </c>
      <c r="C142" s="58" t="str">
        <f>IF(AND($E142="",$F142=""),"",ML_N)</f>
        <v/>
      </c>
      <c r="D142" s="48" t="str">
        <f>IF($B142="","",IFERROR(VLOOKUP($B142,'Plan Cultivos'!$A$5:$D$204,4,FALSE)&amp;"",""))</f>
        <v/>
      </c>
      <c r="E142" s="47" t="n"/>
      <c r="F142" s="48" t="n"/>
      <c r="G142" s="47" t="n"/>
      <c r="H142" s="48" t="n"/>
      <c r="I142" s="49" t="n"/>
      <c r="J142" s="71" t="n"/>
      <c r="K142" s="72" t="str">
        <f>IF(AND(ISNUMBER($I142),ISNUMBER($J142)),$I142*$J142,"")</f>
        <v/>
      </c>
      <c r="L142" s="59" t="n"/>
      <c r="M142" s="49" t="n"/>
      <c r="N142" s="73" t="str">
        <f>IF(ISNUMBER($I142),MAX(0,$I142-N($M142)),"")</f>
        <v/>
      </c>
      <c r="O142" s="48" t="str">
        <f>IF(AND($E142="",$F142=""),"",ML_RESP)</f>
        <v/>
      </c>
      <c r="P142" s="47" t="n"/>
    </row>
    <row r="143">
      <c r="A143" s="42" t="inlineStr">
        <is>
          <t>I-139</t>
        </is>
      </c>
      <c r="B143" s="43" t="str">
        <f>IF(AND($E143="",$F143=""),"",IF(COUNTIF('Plan Cultivos'!$D$5:$D$204,"?*")=1,INDEX('Plan Cultivos'!$A$5:$A$204,MATCH("?*",'Plan Cultivos'!$D$5:$D$204,0)),""))</f>
        <v/>
      </c>
      <c r="C143" s="41" t="str">
        <f>IF(AND($E143="",$F143=""),"",ML_N)</f>
        <v/>
      </c>
      <c r="D143" s="43" t="str">
        <f>IF($B143="","",IFERROR(VLOOKUP($B143,'Plan Cultivos'!$A$5:$D$204,4,FALSE)&amp;"",""))</f>
        <v/>
      </c>
      <c r="E143" s="45" t="n"/>
      <c r="F143" s="43" t="n"/>
      <c r="G143" s="45" t="n"/>
      <c r="H143" s="43" t="n"/>
      <c r="I143" s="51" t="n"/>
      <c r="J143" s="69" t="n"/>
      <c r="K143" s="70" t="str">
        <f>IF(AND(ISNUMBER($I143),ISNUMBER($J143)),$I143*$J143,"")</f>
        <v/>
      </c>
      <c r="L143" s="52" t="n"/>
      <c r="M143" s="51" t="n"/>
      <c r="N143" s="44" t="str">
        <f>IF(ISNUMBER($I143),MAX(0,$I143-N($M143)),"")</f>
        <v/>
      </c>
      <c r="O143" s="43" t="str">
        <f>IF(AND($E143="",$F143=""),"",ML_RESP)</f>
        <v/>
      </c>
      <c r="P143" s="45" t="n"/>
    </row>
    <row r="144">
      <c r="A144" s="57" t="inlineStr">
        <is>
          <t>I-140</t>
        </is>
      </c>
      <c r="B144" s="48" t="str">
        <f>IF(AND($E144="",$F144=""),"",IF(COUNTIF('Plan Cultivos'!$D$5:$D$204,"?*")=1,INDEX('Plan Cultivos'!$A$5:$A$204,MATCH("?*",'Plan Cultivos'!$D$5:$D$204,0)),""))</f>
        <v/>
      </c>
      <c r="C144" s="58" t="str">
        <f>IF(AND($E144="",$F144=""),"",ML_N)</f>
        <v/>
      </c>
      <c r="D144" s="48" t="str">
        <f>IF($B144="","",IFERROR(VLOOKUP($B144,'Plan Cultivos'!$A$5:$D$204,4,FALSE)&amp;"",""))</f>
        <v/>
      </c>
      <c r="E144" s="47" t="n"/>
      <c r="F144" s="48" t="n"/>
      <c r="G144" s="47" t="n"/>
      <c r="H144" s="48" t="n"/>
      <c r="I144" s="49" t="n"/>
      <c r="J144" s="71" t="n"/>
      <c r="K144" s="72" t="str">
        <f>IF(AND(ISNUMBER($I144),ISNUMBER($J144)),$I144*$J144,"")</f>
        <v/>
      </c>
      <c r="L144" s="59" t="n"/>
      <c r="M144" s="49" t="n"/>
      <c r="N144" s="73" t="str">
        <f>IF(ISNUMBER($I144),MAX(0,$I144-N($M144)),"")</f>
        <v/>
      </c>
      <c r="O144" s="48" t="str">
        <f>IF(AND($E144="",$F144=""),"",ML_RESP)</f>
        <v/>
      </c>
      <c r="P144" s="47" t="n"/>
    </row>
    <row r="145">
      <c r="A145" s="42" t="inlineStr">
        <is>
          <t>I-141</t>
        </is>
      </c>
      <c r="B145" s="43" t="str">
        <f>IF(AND($E145="",$F145=""),"",IF(COUNTIF('Plan Cultivos'!$D$5:$D$204,"?*")=1,INDEX('Plan Cultivos'!$A$5:$A$204,MATCH("?*",'Plan Cultivos'!$D$5:$D$204,0)),""))</f>
        <v/>
      </c>
      <c r="C145" s="41" t="str">
        <f>IF(AND($E145="",$F145=""),"",ML_N)</f>
        <v/>
      </c>
      <c r="D145" s="43" t="str">
        <f>IF($B145="","",IFERROR(VLOOKUP($B145,'Plan Cultivos'!$A$5:$D$204,4,FALSE)&amp;"",""))</f>
        <v/>
      </c>
      <c r="E145" s="45" t="n"/>
      <c r="F145" s="43" t="n"/>
      <c r="G145" s="45" t="n"/>
      <c r="H145" s="43" t="n"/>
      <c r="I145" s="51" t="n"/>
      <c r="J145" s="69" t="n"/>
      <c r="K145" s="70" t="str">
        <f>IF(AND(ISNUMBER($I145),ISNUMBER($J145)),$I145*$J145,"")</f>
        <v/>
      </c>
      <c r="L145" s="52" t="n"/>
      <c r="M145" s="51" t="n"/>
      <c r="N145" s="44" t="str">
        <f>IF(ISNUMBER($I145),MAX(0,$I145-N($M145)),"")</f>
        <v/>
      </c>
      <c r="O145" s="43" t="str">
        <f>IF(AND($E145="",$F145=""),"",ML_RESP)</f>
        <v/>
      </c>
      <c r="P145" s="45" t="n"/>
    </row>
    <row r="146">
      <c r="A146" s="57" t="inlineStr">
        <is>
          <t>I-142</t>
        </is>
      </c>
      <c r="B146" s="48" t="str">
        <f>IF(AND($E146="",$F146=""),"",IF(COUNTIF('Plan Cultivos'!$D$5:$D$204,"?*")=1,INDEX('Plan Cultivos'!$A$5:$A$204,MATCH("?*",'Plan Cultivos'!$D$5:$D$204,0)),""))</f>
        <v/>
      </c>
      <c r="C146" s="58" t="str">
        <f>IF(AND($E146="",$F146=""),"",ML_N)</f>
        <v/>
      </c>
      <c r="D146" s="48" t="str">
        <f>IF($B146="","",IFERROR(VLOOKUP($B146,'Plan Cultivos'!$A$5:$D$204,4,FALSE)&amp;"",""))</f>
        <v/>
      </c>
      <c r="E146" s="47" t="n"/>
      <c r="F146" s="48" t="n"/>
      <c r="G146" s="47" t="n"/>
      <c r="H146" s="48" t="n"/>
      <c r="I146" s="49" t="n"/>
      <c r="J146" s="71" t="n"/>
      <c r="K146" s="72" t="str">
        <f>IF(AND(ISNUMBER($I146),ISNUMBER($J146)),$I146*$J146,"")</f>
        <v/>
      </c>
      <c r="L146" s="59" t="n"/>
      <c r="M146" s="49" t="n"/>
      <c r="N146" s="73" t="str">
        <f>IF(ISNUMBER($I146),MAX(0,$I146-N($M146)),"")</f>
        <v/>
      </c>
      <c r="O146" s="48" t="str">
        <f>IF(AND($E146="",$F146=""),"",ML_RESP)</f>
        <v/>
      </c>
      <c r="P146" s="47" t="n"/>
    </row>
    <row r="147">
      <c r="A147" s="42" t="inlineStr">
        <is>
          <t>I-143</t>
        </is>
      </c>
      <c r="B147" s="43" t="str">
        <f>IF(AND($E147="",$F147=""),"",IF(COUNTIF('Plan Cultivos'!$D$5:$D$204,"?*")=1,INDEX('Plan Cultivos'!$A$5:$A$204,MATCH("?*",'Plan Cultivos'!$D$5:$D$204,0)),""))</f>
        <v/>
      </c>
      <c r="C147" s="41" t="str">
        <f>IF(AND($E147="",$F147=""),"",ML_N)</f>
        <v/>
      </c>
      <c r="D147" s="43" t="str">
        <f>IF($B147="","",IFERROR(VLOOKUP($B147,'Plan Cultivos'!$A$5:$D$204,4,FALSE)&amp;"",""))</f>
        <v/>
      </c>
      <c r="E147" s="45" t="n"/>
      <c r="F147" s="43" t="n"/>
      <c r="G147" s="45" t="n"/>
      <c r="H147" s="43" t="n"/>
      <c r="I147" s="51" t="n"/>
      <c r="J147" s="69" t="n"/>
      <c r="K147" s="70" t="str">
        <f>IF(AND(ISNUMBER($I147),ISNUMBER($J147)),$I147*$J147,"")</f>
        <v/>
      </c>
      <c r="L147" s="52" t="n"/>
      <c r="M147" s="51" t="n"/>
      <c r="N147" s="44" t="str">
        <f>IF(ISNUMBER($I147),MAX(0,$I147-N($M147)),"")</f>
        <v/>
      </c>
      <c r="O147" s="43" t="str">
        <f>IF(AND($E147="",$F147=""),"",ML_RESP)</f>
        <v/>
      </c>
      <c r="P147" s="45" t="n"/>
    </row>
    <row r="148">
      <c r="A148" s="57" t="inlineStr">
        <is>
          <t>I-144</t>
        </is>
      </c>
      <c r="B148" s="48" t="str">
        <f>IF(AND($E148="",$F148=""),"",IF(COUNTIF('Plan Cultivos'!$D$5:$D$204,"?*")=1,INDEX('Plan Cultivos'!$A$5:$A$204,MATCH("?*",'Plan Cultivos'!$D$5:$D$204,0)),""))</f>
        <v/>
      </c>
      <c r="C148" s="58" t="str">
        <f>IF(AND($E148="",$F148=""),"",ML_N)</f>
        <v/>
      </c>
      <c r="D148" s="48" t="str">
        <f>IF($B148="","",IFERROR(VLOOKUP($B148,'Plan Cultivos'!$A$5:$D$204,4,FALSE)&amp;"",""))</f>
        <v/>
      </c>
      <c r="E148" s="47" t="n"/>
      <c r="F148" s="48" t="n"/>
      <c r="G148" s="47" t="n"/>
      <c r="H148" s="48" t="n"/>
      <c r="I148" s="49" t="n"/>
      <c r="J148" s="71" t="n"/>
      <c r="K148" s="72" t="str">
        <f>IF(AND(ISNUMBER($I148),ISNUMBER($J148)),$I148*$J148,"")</f>
        <v/>
      </c>
      <c r="L148" s="59" t="n"/>
      <c r="M148" s="49" t="n"/>
      <c r="N148" s="73" t="str">
        <f>IF(ISNUMBER($I148),MAX(0,$I148-N($M148)),"")</f>
        <v/>
      </c>
      <c r="O148" s="48" t="str">
        <f>IF(AND($E148="",$F148=""),"",ML_RESP)</f>
        <v/>
      </c>
      <c r="P148" s="47" t="n"/>
    </row>
    <row r="149">
      <c r="A149" s="42" t="inlineStr">
        <is>
          <t>I-145</t>
        </is>
      </c>
      <c r="B149" s="43" t="str">
        <f>IF(AND($E149="",$F149=""),"",IF(COUNTIF('Plan Cultivos'!$D$5:$D$204,"?*")=1,INDEX('Plan Cultivos'!$A$5:$A$204,MATCH("?*",'Plan Cultivos'!$D$5:$D$204,0)),""))</f>
        <v/>
      </c>
      <c r="C149" s="41" t="str">
        <f>IF(AND($E149="",$F149=""),"",ML_N)</f>
        <v/>
      </c>
      <c r="D149" s="43" t="str">
        <f>IF($B149="","",IFERROR(VLOOKUP($B149,'Plan Cultivos'!$A$5:$D$204,4,FALSE)&amp;"",""))</f>
        <v/>
      </c>
      <c r="E149" s="45" t="n"/>
      <c r="F149" s="43" t="n"/>
      <c r="G149" s="45" t="n"/>
      <c r="H149" s="43" t="n"/>
      <c r="I149" s="51" t="n"/>
      <c r="J149" s="69" t="n"/>
      <c r="K149" s="70" t="str">
        <f>IF(AND(ISNUMBER($I149),ISNUMBER($J149)),$I149*$J149,"")</f>
        <v/>
      </c>
      <c r="L149" s="52" t="n"/>
      <c r="M149" s="51" t="n"/>
      <c r="N149" s="44" t="str">
        <f>IF(ISNUMBER($I149),MAX(0,$I149-N($M149)),"")</f>
        <v/>
      </c>
      <c r="O149" s="43" t="str">
        <f>IF(AND($E149="",$F149=""),"",ML_RESP)</f>
        <v/>
      </c>
      <c r="P149" s="45" t="n"/>
    </row>
    <row r="150">
      <c r="A150" s="57" t="inlineStr">
        <is>
          <t>I-146</t>
        </is>
      </c>
      <c r="B150" s="48" t="str">
        <f>IF(AND($E150="",$F150=""),"",IF(COUNTIF('Plan Cultivos'!$D$5:$D$204,"?*")=1,INDEX('Plan Cultivos'!$A$5:$A$204,MATCH("?*",'Plan Cultivos'!$D$5:$D$204,0)),""))</f>
        <v/>
      </c>
      <c r="C150" s="58" t="str">
        <f>IF(AND($E150="",$F150=""),"",ML_N)</f>
        <v/>
      </c>
      <c r="D150" s="48" t="str">
        <f>IF($B150="","",IFERROR(VLOOKUP($B150,'Plan Cultivos'!$A$5:$D$204,4,FALSE)&amp;"",""))</f>
        <v/>
      </c>
      <c r="E150" s="47" t="n"/>
      <c r="F150" s="48" t="n"/>
      <c r="G150" s="47" t="n"/>
      <c r="H150" s="48" t="n"/>
      <c r="I150" s="49" t="n"/>
      <c r="J150" s="71" t="n"/>
      <c r="K150" s="72" t="str">
        <f>IF(AND(ISNUMBER($I150),ISNUMBER($J150)),$I150*$J150,"")</f>
        <v/>
      </c>
      <c r="L150" s="59" t="n"/>
      <c r="M150" s="49" t="n"/>
      <c r="N150" s="73" t="str">
        <f>IF(ISNUMBER($I150),MAX(0,$I150-N($M150)),"")</f>
        <v/>
      </c>
      <c r="O150" s="48" t="str">
        <f>IF(AND($E150="",$F150=""),"",ML_RESP)</f>
        <v/>
      </c>
      <c r="P150" s="47" t="n"/>
    </row>
    <row r="151">
      <c r="A151" s="42" t="inlineStr">
        <is>
          <t>I-147</t>
        </is>
      </c>
      <c r="B151" s="43" t="str">
        <f>IF(AND($E151="",$F151=""),"",IF(COUNTIF('Plan Cultivos'!$D$5:$D$204,"?*")=1,INDEX('Plan Cultivos'!$A$5:$A$204,MATCH("?*",'Plan Cultivos'!$D$5:$D$204,0)),""))</f>
        <v/>
      </c>
      <c r="C151" s="41" t="str">
        <f>IF(AND($E151="",$F151=""),"",ML_N)</f>
        <v/>
      </c>
      <c r="D151" s="43" t="str">
        <f>IF($B151="","",IFERROR(VLOOKUP($B151,'Plan Cultivos'!$A$5:$D$204,4,FALSE)&amp;"",""))</f>
        <v/>
      </c>
      <c r="E151" s="45" t="n"/>
      <c r="F151" s="43" t="n"/>
      <c r="G151" s="45" t="n"/>
      <c r="H151" s="43" t="n"/>
      <c r="I151" s="51" t="n"/>
      <c r="J151" s="69" t="n"/>
      <c r="K151" s="70" t="str">
        <f>IF(AND(ISNUMBER($I151),ISNUMBER($J151)),$I151*$J151,"")</f>
        <v/>
      </c>
      <c r="L151" s="52" t="n"/>
      <c r="M151" s="51" t="n"/>
      <c r="N151" s="44" t="str">
        <f>IF(ISNUMBER($I151),MAX(0,$I151-N($M151)),"")</f>
        <v/>
      </c>
      <c r="O151" s="43" t="str">
        <f>IF(AND($E151="",$F151=""),"",ML_RESP)</f>
        <v/>
      </c>
      <c r="P151" s="45" t="n"/>
    </row>
    <row r="152">
      <c r="A152" s="57" t="inlineStr">
        <is>
          <t>I-148</t>
        </is>
      </c>
      <c r="B152" s="48" t="str">
        <f>IF(AND($E152="",$F152=""),"",IF(COUNTIF('Plan Cultivos'!$D$5:$D$204,"?*")=1,INDEX('Plan Cultivos'!$A$5:$A$204,MATCH("?*",'Plan Cultivos'!$D$5:$D$204,0)),""))</f>
        <v/>
      </c>
      <c r="C152" s="58" t="str">
        <f>IF(AND($E152="",$F152=""),"",ML_N)</f>
        <v/>
      </c>
      <c r="D152" s="48" t="str">
        <f>IF($B152="","",IFERROR(VLOOKUP($B152,'Plan Cultivos'!$A$5:$D$204,4,FALSE)&amp;"",""))</f>
        <v/>
      </c>
      <c r="E152" s="47" t="n"/>
      <c r="F152" s="48" t="n"/>
      <c r="G152" s="47" t="n"/>
      <c r="H152" s="48" t="n"/>
      <c r="I152" s="49" t="n"/>
      <c r="J152" s="71" t="n"/>
      <c r="K152" s="72" t="str">
        <f>IF(AND(ISNUMBER($I152),ISNUMBER($J152)),$I152*$J152,"")</f>
        <v/>
      </c>
      <c r="L152" s="59" t="n"/>
      <c r="M152" s="49" t="n"/>
      <c r="N152" s="73" t="str">
        <f>IF(ISNUMBER($I152),MAX(0,$I152-N($M152)),"")</f>
        <v/>
      </c>
      <c r="O152" s="48" t="str">
        <f>IF(AND($E152="",$F152=""),"",ML_RESP)</f>
        <v/>
      </c>
      <c r="P152" s="47" t="n"/>
    </row>
    <row r="153">
      <c r="A153" s="42" t="inlineStr">
        <is>
          <t>I-149</t>
        </is>
      </c>
      <c r="B153" s="43" t="str">
        <f>IF(AND($E153="",$F153=""),"",IF(COUNTIF('Plan Cultivos'!$D$5:$D$204,"?*")=1,INDEX('Plan Cultivos'!$A$5:$A$204,MATCH("?*",'Plan Cultivos'!$D$5:$D$204,0)),""))</f>
        <v/>
      </c>
      <c r="C153" s="41" t="str">
        <f>IF(AND($E153="",$F153=""),"",ML_N)</f>
        <v/>
      </c>
      <c r="D153" s="43" t="str">
        <f>IF($B153="","",IFERROR(VLOOKUP($B153,'Plan Cultivos'!$A$5:$D$204,4,FALSE)&amp;"",""))</f>
        <v/>
      </c>
      <c r="E153" s="45" t="n"/>
      <c r="F153" s="43" t="n"/>
      <c r="G153" s="45" t="n"/>
      <c r="H153" s="43" t="n"/>
      <c r="I153" s="51" t="n"/>
      <c r="J153" s="69" t="n"/>
      <c r="K153" s="70" t="str">
        <f>IF(AND(ISNUMBER($I153),ISNUMBER($J153)),$I153*$J153,"")</f>
        <v/>
      </c>
      <c r="L153" s="52" t="n"/>
      <c r="M153" s="51" t="n"/>
      <c r="N153" s="44" t="str">
        <f>IF(ISNUMBER($I153),MAX(0,$I153-N($M153)),"")</f>
        <v/>
      </c>
      <c r="O153" s="43" t="str">
        <f>IF(AND($E153="",$F153=""),"",ML_RESP)</f>
        <v/>
      </c>
      <c r="P153" s="45" t="n"/>
    </row>
    <row r="154">
      <c r="A154" s="57" t="inlineStr">
        <is>
          <t>I-150</t>
        </is>
      </c>
      <c r="B154" s="48" t="str">
        <f>IF(AND($E154="",$F154=""),"",IF(COUNTIF('Plan Cultivos'!$D$5:$D$204,"?*")=1,INDEX('Plan Cultivos'!$A$5:$A$204,MATCH("?*",'Plan Cultivos'!$D$5:$D$204,0)),""))</f>
        <v/>
      </c>
      <c r="C154" s="58" t="str">
        <f>IF(AND($E154="",$F154=""),"",ML_N)</f>
        <v/>
      </c>
      <c r="D154" s="48" t="str">
        <f>IF($B154="","",IFERROR(VLOOKUP($B154,'Plan Cultivos'!$A$5:$D$204,4,FALSE)&amp;"",""))</f>
        <v/>
      </c>
      <c r="E154" s="47" t="n"/>
      <c r="F154" s="48" t="n"/>
      <c r="G154" s="47" t="n"/>
      <c r="H154" s="48" t="n"/>
      <c r="I154" s="49" t="n"/>
      <c r="J154" s="71" t="n"/>
      <c r="K154" s="72" t="str">
        <f>IF(AND(ISNUMBER($I154),ISNUMBER($J154)),$I154*$J154,"")</f>
        <v/>
      </c>
      <c r="L154" s="59" t="n"/>
      <c r="M154" s="49" t="n"/>
      <c r="N154" s="73" t="str">
        <f>IF(ISNUMBER($I154),MAX(0,$I154-N($M154)),"")</f>
        <v/>
      </c>
      <c r="O154" s="48" t="str">
        <f>IF(AND($E154="",$F154=""),"",ML_RESP)</f>
        <v/>
      </c>
      <c r="P154" s="47" t="n"/>
    </row>
    <row r="155">
      <c r="A155" s="42" t="inlineStr">
        <is>
          <t>I-151</t>
        </is>
      </c>
      <c r="B155" s="43" t="str">
        <f>IF(AND($E155="",$F155=""),"",IF(COUNTIF('Plan Cultivos'!$D$5:$D$204,"?*")=1,INDEX('Plan Cultivos'!$A$5:$A$204,MATCH("?*",'Plan Cultivos'!$D$5:$D$204,0)),""))</f>
        <v/>
      </c>
      <c r="C155" s="41" t="str">
        <f>IF(AND($E155="",$F155=""),"",ML_N)</f>
        <v/>
      </c>
      <c r="D155" s="43" t="str">
        <f>IF($B155="","",IFERROR(VLOOKUP($B155,'Plan Cultivos'!$A$5:$D$204,4,FALSE)&amp;"",""))</f>
        <v/>
      </c>
      <c r="E155" s="45" t="n"/>
      <c r="F155" s="43" t="n"/>
      <c r="G155" s="45" t="n"/>
      <c r="H155" s="43" t="n"/>
      <c r="I155" s="51" t="n"/>
      <c r="J155" s="69" t="n"/>
      <c r="K155" s="70" t="str">
        <f>IF(AND(ISNUMBER($I155),ISNUMBER($J155)),$I155*$J155,"")</f>
        <v/>
      </c>
      <c r="L155" s="52" t="n"/>
      <c r="M155" s="51" t="n"/>
      <c r="N155" s="44" t="str">
        <f>IF(ISNUMBER($I155),MAX(0,$I155-N($M155)),"")</f>
        <v/>
      </c>
      <c r="O155" s="43" t="str">
        <f>IF(AND($E155="",$F155=""),"",ML_RESP)</f>
        <v/>
      </c>
      <c r="P155" s="45" t="n"/>
    </row>
    <row r="156">
      <c r="A156" s="57" t="inlineStr">
        <is>
          <t>I-152</t>
        </is>
      </c>
      <c r="B156" s="48" t="str">
        <f>IF(AND($E156="",$F156=""),"",IF(COUNTIF('Plan Cultivos'!$D$5:$D$204,"?*")=1,INDEX('Plan Cultivos'!$A$5:$A$204,MATCH("?*",'Plan Cultivos'!$D$5:$D$204,0)),""))</f>
        <v/>
      </c>
      <c r="C156" s="58" t="str">
        <f>IF(AND($E156="",$F156=""),"",ML_N)</f>
        <v/>
      </c>
      <c r="D156" s="48" t="str">
        <f>IF($B156="","",IFERROR(VLOOKUP($B156,'Plan Cultivos'!$A$5:$D$204,4,FALSE)&amp;"",""))</f>
        <v/>
      </c>
      <c r="E156" s="47" t="n"/>
      <c r="F156" s="48" t="n"/>
      <c r="G156" s="47" t="n"/>
      <c r="H156" s="48" t="n"/>
      <c r="I156" s="49" t="n"/>
      <c r="J156" s="71" t="n"/>
      <c r="K156" s="72" t="str">
        <f>IF(AND(ISNUMBER($I156),ISNUMBER($J156)),$I156*$J156,"")</f>
        <v/>
      </c>
      <c r="L156" s="59" t="n"/>
      <c r="M156" s="49" t="n"/>
      <c r="N156" s="73" t="str">
        <f>IF(ISNUMBER($I156),MAX(0,$I156-N($M156)),"")</f>
        <v/>
      </c>
      <c r="O156" s="48" t="str">
        <f>IF(AND($E156="",$F156=""),"",ML_RESP)</f>
        <v/>
      </c>
      <c r="P156" s="47" t="n"/>
    </row>
    <row r="157">
      <c r="A157" s="42" t="inlineStr">
        <is>
          <t>I-153</t>
        </is>
      </c>
      <c r="B157" s="43" t="str">
        <f>IF(AND($E157="",$F157=""),"",IF(COUNTIF('Plan Cultivos'!$D$5:$D$204,"?*")=1,INDEX('Plan Cultivos'!$A$5:$A$204,MATCH("?*",'Plan Cultivos'!$D$5:$D$204,0)),""))</f>
        <v/>
      </c>
      <c r="C157" s="41" t="str">
        <f>IF(AND($E157="",$F157=""),"",ML_N)</f>
        <v/>
      </c>
      <c r="D157" s="43" t="str">
        <f>IF($B157="","",IFERROR(VLOOKUP($B157,'Plan Cultivos'!$A$5:$D$204,4,FALSE)&amp;"",""))</f>
        <v/>
      </c>
      <c r="E157" s="45" t="n"/>
      <c r="F157" s="43" t="n"/>
      <c r="G157" s="45" t="n"/>
      <c r="H157" s="43" t="n"/>
      <c r="I157" s="51" t="n"/>
      <c r="J157" s="69" t="n"/>
      <c r="K157" s="70" t="str">
        <f>IF(AND(ISNUMBER($I157),ISNUMBER($J157)),$I157*$J157,"")</f>
        <v/>
      </c>
      <c r="L157" s="52" t="n"/>
      <c r="M157" s="51" t="n"/>
      <c r="N157" s="44" t="str">
        <f>IF(ISNUMBER($I157),MAX(0,$I157-N($M157)),"")</f>
        <v/>
      </c>
      <c r="O157" s="43" t="str">
        <f>IF(AND($E157="",$F157=""),"",ML_RESP)</f>
        <v/>
      </c>
      <c r="P157" s="45" t="n"/>
    </row>
    <row r="158">
      <c r="A158" s="57" t="inlineStr">
        <is>
          <t>I-154</t>
        </is>
      </c>
      <c r="B158" s="48" t="str">
        <f>IF(AND($E158="",$F158=""),"",IF(COUNTIF('Plan Cultivos'!$D$5:$D$204,"?*")=1,INDEX('Plan Cultivos'!$A$5:$A$204,MATCH("?*",'Plan Cultivos'!$D$5:$D$204,0)),""))</f>
        <v/>
      </c>
      <c r="C158" s="58" t="str">
        <f>IF(AND($E158="",$F158=""),"",ML_N)</f>
        <v/>
      </c>
      <c r="D158" s="48" t="str">
        <f>IF($B158="","",IFERROR(VLOOKUP($B158,'Plan Cultivos'!$A$5:$D$204,4,FALSE)&amp;"",""))</f>
        <v/>
      </c>
      <c r="E158" s="47" t="n"/>
      <c r="F158" s="48" t="n"/>
      <c r="G158" s="47" t="n"/>
      <c r="H158" s="48" t="n"/>
      <c r="I158" s="49" t="n"/>
      <c r="J158" s="71" t="n"/>
      <c r="K158" s="72" t="str">
        <f>IF(AND(ISNUMBER($I158),ISNUMBER($J158)),$I158*$J158,"")</f>
        <v/>
      </c>
      <c r="L158" s="59" t="n"/>
      <c r="M158" s="49" t="n"/>
      <c r="N158" s="73" t="str">
        <f>IF(ISNUMBER($I158),MAX(0,$I158-N($M158)),"")</f>
        <v/>
      </c>
      <c r="O158" s="48" t="str">
        <f>IF(AND($E158="",$F158=""),"",ML_RESP)</f>
        <v/>
      </c>
      <c r="P158" s="47" t="n"/>
    </row>
    <row r="159">
      <c r="A159" s="42" t="inlineStr">
        <is>
          <t>I-155</t>
        </is>
      </c>
      <c r="B159" s="43" t="str">
        <f>IF(AND($E159="",$F159=""),"",IF(COUNTIF('Plan Cultivos'!$D$5:$D$204,"?*")=1,INDEX('Plan Cultivos'!$A$5:$A$204,MATCH("?*",'Plan Cultivos'!$D$5:$D$204,0)),""))</f>
        <v/>
      </c>
      <c r="C159" s="41" t="str">
        <f>IF(AND($E159="",$F159=""),"",ML_N)</f>
        <v/>
      </c>
      <c r="D159" s="43" t="str">
        <f>IF($B159="","",IFERROR(VLOOKUP($B159,'Plan Cultivos'!$A$5:$D$204,4,FALSE)&amp;"",""))</f>
        <v/>
      </c>
      <c r="E159" s="45" t="n"/>
      <c r="F159" s="43" t="n"/>
      <c r="G159" s="45" t="n"/>
      <c r="H159" s="43" t="n"/>
      <c r="I159" s="51" t="n"/>
      <c r="J159" s="69" t="n"/>
      <c r="K159" s="70" t="str">
        <f>IF(AND(ISNUMBER($I159),ISNUMBER($J159)),$I159*$J159,"")</f>
        <v/>
      </c>
      <c r="L159" s="52" t="n"/>
      <c r="M159" s="51" t="n"/>
      <c r="N159" s="44" t="str">
        <f>IF(ISNUMBER($I159),MAX(0,$I159-N($M159)),"")</f>
        <v/>
      </c>
      <c r="O159" s="43" t="str">
        <f>IF(AND($E159="",$F159=""),"",ML_RESP)</f>
        <v/>
      </c>
      <c r="P159" s="45" t="n"/>
    </row>
    <row r="160">
      <c r="A160" s="57" t="inlineStr">
        <is>
          <t>I-156</t>
        </is>
      </c>
      <c r="B160" s="48" t="str">
        <f>IF(AND($E160="",$F160=""),"",IF(COUNTIF('Plan Cultivos'!$D$5:$D$204,"?*")=1,INDEX('Plan Cultivos'!$A$5:$A$204,MATCH("?*",'Plan Cultivos'!$D$5:$D$204,0)),""))</f>
        <v/>
      </c>
      <c r="C160" s="58" t="str">
        <f>IF(AND($E160="",$F160=""),"",ML_N)</f>
        <v/>
      </c>
      <c r="D160" s="48" t="str">
        <f>IF($B160="","",IFERROR(VLOOKUP($B160,'Plan Cultivos'!$A$5:$D$204,4,FALSE)&amp;"",""))</f>
        <v/>
      </c>
      <c r="E160" s="47" t="n"/>
      <c r="F160" s="48" t="n"/>
      <c r="G160" s="47" t="n"/>
      <c r="H160" s="48" t="n"/>
      <c r="I160" s="49" t="n"/>
      <c r="J160" s="71" t="n"/>
      <c r="K160" s="72" t="str">
        <f>IF(AND(ISNUMBER($I160),ISNUMBER($J160)),$I160*$J160,"")</f>
        <v/>
      </c>
      <c r="L160" s="59" t="n"/>
      <c r="M160" s="49" t="n"/>
      <c r="N160" s="73" t="str">
        <f>IF(ISNUMBER($I160),MAX(0,$I160-N($M160)),"")</f>
        <v/>
      </c>
      <c r="O160" s="48" t="str">
        <f>IF(AND($E160="",$F160=""),"",ML_RESP)</f>
        <v/>
      </c>
      <c r="P160" s="47" t="n"/>
    </row>
    <row r="161">
      <c r="A161" s="42" t="inlineStr">
        <is>
          <t>I-157</t>
        </is>
      </c>
      <c r="B161" s="43" t="str">
        <f>IF(AND($E161="",$F161=""),"",IF(COUNTIF('Plan Cultivos'!$D$5:$D$204,"?*")=1,INDEX('Plan Cultivos'!$A$5:$A$204,MATCH("?*",'Plan Cultivos'!$D$5:$D$204,0)),""))</f>
        <v/>
      </c>
      <c r="C161" s="41" t="str">
        <f>IF(AND($E161="",$F161=""),"",ML_N)</f>
        <v/>
      </c>
      <c r="D161" s="43" t="str">
        <f>IF($B161="","",IFERROR(VLOOKUP($B161,'Plan Cultivos'!$A$5:$D$204,4,FALSE)&amp;"",""))</f>
        <v/>
      </c>
      <c r="E161" s="45" t="n"/>
      <c r="F161" s="43" t="n"/>
      <c r="G161" s="45" t="n"/>
      <c r="H161" s="43" t="n"/>
      <c r="I161" s="51" t="n"/>
      <c r="J161" s="69" t="n"/>
      <c r="K161" s="70" t="str">
        <f>IF(AND(ISNUMBER($I161),ISNUMBER($J161)),$I161*$J161,"")</f>
        <v/>
      </c>
      <c r="L161" s="52" t="n"/>
      <c r="M161" s="51" t="n"/>
      <c r="N161" s="44" t="str">
        <f>IF(ISNUMBER($I161),MAX(0,$I161-N($M161)),"")</f>
        <v/>
      </c>
      <c r="O161" s="43" t="str">
        <f>IF(AND($E161="",$F161=""),"",ML_RESP)</f>
        <v/>
      </c>
      <c r="P161" s="45" t="n"/>
    </row>
    <row r="162">
      <c r="A162" s="57" t="inlineStr">
        <is>
          <t>I-158</t>
        </is>
      </c>
      <c r="B162" s="48" t="str">
        <f>IF(AND($E162="",$F162=""),"",IF(COUNTIF('Plan Cultivos'!$D$5:$D$204,"?*")=1,INDEX('Plan Cultivos'!$A$5:$A$204,MATCH("?*",'Plan Cultivos'!$D$5:$D$204,0)),""))</f>
        <v/>
      </c>
      <c r="C162" s="58" t="str">
        <f>IF(AND($E162="",$F162=""),"",ML_N)</f>
        <v/>
      </c>
      <c r="D162" s="48" t="str">
        <f>IF($B162="","",IFERROR(VLOOKUP($B162,'Plan Cultivos'!$A$5:$D$204,4,FALSE)&amp;"",""))</f>
        <v/>
      </c>
      <c r="E162" s="47" t="n"/>
      <c r="F162" s="48" t="n"/>
      <c r="G162" s="47" t="n"/>
      <c r="H162" s="48" t="n"/>
      <c r="I162" s="49" t="n"/>
      <c r="J162" s="71" t="n"/>
      <c r="K162" s="72" t="str">
        <f>IF(AND(ISNUMBER($I162),ISNUMBER($J162)),$I162*$J162,"")</f>
        <v/>
      </c>
      <c r="L162" s="59" t="n"/>
      <c r="M162" s="49" t="n"/>
      <c r="N162" s="73" t="str">
        <f>IF(ISNUMBER($I162),MAX(0,$I162-N($M162)),"")</f>
        <v/>
      </c>
      <c r="O162" s="48" t="str">
        <f>IF(AND($E162="",$F162=""),"",ML_RESP)</f>
        <v/>
      </c>
      <c r="P162" s="47" t="n"/>
    </row>
    <row r="163">
      <c r="A163" s="42" t="inlineStr">
        <is>
          <t>I-159</t>
        </is>
      </c>
      <c r="B163" s="43" t="str">
        <f>IF(AND($E163="",$F163=""),"",IF(COUNTIF('Plan Cultivos'!$D$5:$D$204,"?*")=1,INDEX('Plan Cultivos'!$A$5:$A$204,MATCH("?*",'Plan Cultivos'!$D$5:$D$204,0)),""))</f>
        <v/>
      </c>
      <c r="C163" s="41" t="str">
        <f>IF(AND($E163="",$F163=""),"",ML_N)</f>
        <v/>
      </c>
      <c r="D163" s="43" t="str">
        <f>IF($B163="","",IFERROR(VLOOKUP($B163,'Plan Cultivos'!$A$5:$D$204,4,FALSE)&amp;"",""))</f>
        <v/>
      </c>
      <c r="E163" s="45" t="n"/>
      <c r="F163" s="43" t="n"/>
      <c r="G163" s="45" t="n"/>
      <c r="H163" s="43" t="n"/>
      <c r="I163" s="51" t="n"/>
      <c r="J163" s="69" t="n"/>
      <c r="K163" s="70" t="str">
        <f>IF(AND(ISNUMBER($I163),ISNUMBER($J163)),$I163*$J163,"")</f>
        <v/>
      </c>
      <c r="L163" s="52" t="n"/>
      <c r="M163" s="51" t="n"/>
      <c r="N163" s="44" t="str">
        <f>IF(ISNUMBER($I163),MAX(0,$I163-N($M163)),"")</f>
        <v/>
      </c>
      <c r="O163" s="43" t="str">
        <f>IF(AND($E163="",$F163=""),"",ML_RESP)</f>
        <v/>
      </c>
      <c r="P163" s="45" t="n"/>
    </row>
    <row r="164">
      <c r="A164" s="57" t="inlineStr">
        <is>
          <t>I-160</t>
        </is>
      </c>
      <c r="B164" s="48" t="str">
        <f>IF(AND($E164="",$F164=""),"",IF(COUNTIF('Plan Cultivos'!$D$5:$D$204,"?*")=1,INDEX('Plan Cultivos'!$A$5:$A$204,MATCH("?*",'Plan Cultivos'!$D$5:$D$204,0)),""))</f>
        <v/>
      </c>
      <c r="C164" s="58" t="str">
        <f>IF(AND($E164="",$F164=""),"",ML_N)</f>
        <v/>
      </c>
      <c r="D164" s="48" t="str">
        <f>IF($B164="","",IFERROR(VLOOKUP($B164,'Plan Cultivos'!$A$5:$D$204,4,FALSE)&amp;"",""))</f>
        <v/>
      </c>
      <c r="E164" s="47" t="n"/>
      <c r="F164" s="48" t="n"/>
      <c r="G164" s="47" t="n"/>
      <c r="H164" s="48" t="n"/>
      <c r="I164" s="49" t="n"/>
      <c r="J164" s="71" t="n"/>
      <c r="K164" s="72" t="str">
        <f>IF(AND(ISNUMBER($I164),ISNUMBER($J164)),$I164*$J164,"")</f>
        <v/>
      </c>
      <c r="L164" s="59" t="n"/>
      <c r="M164" s="49" t="n"/>
      <c r="N164" s="73" t="str">
        <f>IF(ISNUMBER($I164),MAX(0,$I164-N($M164)),"")</f>
        <v/>
      </c>
      <c r="O164" s="48" t="str">
        <f>IF(AND($E164="",$F164=""),"",ML_RESP)</f>
        <v/>
      </c>
      <c r="P164" s="47" t="n"/>
    </row>
    <row r="165">
      <c r="A165" s="42" t="inlineStr">
        <is>
          <t>I-161</t>
        </is>
      </c>
      <c r="B165" s="43" t="str">
        <f>IF(AND($E165="",$F165=""),"",IF(COUNTIF('Plan Cultivos'!$D$5:$D$204,"?*")=1,INDEX('Plan Cultivos'!$A$5:$A$204,MATCH("?*",'Plan Cultivos'!$D$5:$D$204,0)),""))</f>
        <v/>
      </c>
      <c r="C165" s="41" t="str">
        <f>IF(AND($E165="",$F165=""),"",ML_N)</f>
        <v/>
      </c>
      <c r="D165" s="43" t="str">
        <f>IF($B165="","",IFERROR(VLOOKUP($B165,'Plan Cultivos'!$A$5:$D$204,4,FALSE)&amp;"",""))</f>
        <v/>
      </c>
      <c r="E165" s="45" t="n"/>
      <c r="F165" s="43" t="n"/>
      <c r="G165" s="45" t="n"/>
      <c r="H165" s="43" t="n"/>
      <c r="I165" s="51" t="n"/>
      <c r="J165" s="69" t="n"/>
      <c r="K165" s="70" t="str">
        <f>IF(AND(ISNUMBER($I165),ISNUMBER($J165)),$I165*$J165,"")</f>
        <v/>
      </c>
      <c r="L165" s="52" t="n"/>
      <c r="M165" s="51" t="n"/>
      <c r="N165" s="44" t="str">
        <f>IF(ISNUMBER($I165),MAX(0,$I165-N($M165)),"")</f>
        <v/>
      </c>
      <c r="O165" s="43" t="str">
        <f>IF(AND($E165="",$F165=""),"",ML_RESP)</f>
        <v/>
      </c>
      <c r="P165" s="45" t="n"/>
    </row>
    <row r="166">
      <c r="A166" s="57" t="inlineStr">
        <is>
          <t>I-162</t>
        </is>
      </c>
      <c r="B166" s="48" t="str">
        <f>IF(AND($E166="",$F166=""),"",IF(COUNTIF('Plan Cultivos'!$D$5:$D$204,"?*")=1,INDEX('Plan Cultivos'!$A$5:$A$204,MATCH("?*",'Plan Cultivos'!$D$5:$D$204,0)),""))</f>
        <v/>
      </c>
      <c r="C166" s="58" t="str">
        <f>IF(AND($E166="",$F166=""),"",ML_N)</f>
        <v/>
      </c>
      <c r="D166" s="48" t="str">
        <f>IF($B166="","",IFERROR(VLOOKUP($B166,'Plan Cultivos'!$A$5:$D$204,4,FALSE)&amp;"",""))</f>
        <v/>
      </c>
      <c r="E166" s="47" t="n"/>
      <c r="F166" s="48" t="n"/>
      <c r="G166" s="47" t="n"/>
      <c r="H166" s="48" t="n"/>
      <c r="I166" s="49" t="n"/>
      <c r="J166" s="71" t="n"/>
      <c r="K166" s="72" t="str">
        <f>IF(AND(ISNUMBER($I166),ISNUMBER($J166)),$I166*$J166,"")</f>
        <v/>
      </c>
      <c r="L166" s="59" t="n"/>
      <c r="M166" s="49" t="n"/>
      <c r="N166" s="73" t="str">
        <f>IF(ISNUMBER($I166),MAX(0,$I166-N($M166)),"")</f>
        <v/>
      </c>
      <c r="O166" s="48" t="str">
        <f>IF(AND($E166="",$F166=""),"",ML_RESP)</f>
        <v/>
      </c>
      <c r="P166" s="47" t="n"/>
    </row>
    <row r="167">
      <c r="A167" s="42" t="inlineStr">
        <is>
          <t>I-163</t>
        </is>
      </c>
      <c r="B167" s="43" t="str">
        <f>IF(AND($E167="",$F167=""),"",IF(COUNTIF('Plan Cultivos'!$D$5:$D$204,"?*")=1,INDEX('Plan Cultivos'!$A$5:$A$204,MATCH("?*",'Plan Cultivos'!$D$5:$D$204,0)),""))</f>
        <v/>
      </c>
      <c r="C167" s="41" t="str">
        <f>IF(AND($E167="",$F167=""),"",ML_N)</f>
        <v/>
      </c>
      <c r="D167" s="43" t="str">
        <f>IF($B167="","",IFERROR(VLOOKUP($B167,'Plan Cultivos'!$A$5:$D$204,4,FALSE)&amp;"",""))</f>
        <v/>
      </c>
      <c r="E167" s="45" t="n"/>
      <c r="F167" s="43" t="n"/>
      <c r="G167" s="45" t="n"/>
      <c r="H167" s="43" t="n"/>
      <c r="I167" s="51" t="n"/>
      <c r="J167" s="69" t="n"/>
      <c r="K167" s="70" t="str">
        <f>IF(AND(ISNUMBER($I167),ISNUMBER($J167)),$I167*$J167,"")</f>
        <v/>
      </c>
      <c r="L167" s="52" t="n"/>
      <c r="M167" s="51" t="n"/>
      <c r="N167" s="44" t="str">
        <f>IF(ISNUMBER($I167),MAX(0,$I167-N($M167)),"")</f>
        <v/>
      </c>
      <c r="O167" s="43" t="str">
        <f>IF(AND($E167="",$F167=""),"",ML_RESP)</f>
        <v/>
      </c>
      <c r="P167" s="45" t="n"/>
    </row>
    <row r="168">
      <c r="A168" s="57" t="inlineStr">
        <is>
          <t>I-164</t>
        </is>
      </c>
      <c r="B168" s="48" t="str">
        <f>IF(AND($E168="",$F168=""),"",IF(COUNTIF('Plan Cultivos'!$D$5:$D$204,"?*")=1,INDEX('Plan Cultivos'!$A$5:$A$204,MATCH("?*",'Plan Cultivos'!$D$5:$D$204,0)),""))</f>
        <v/>
      </c>
      <c r="C168" s="58" t="str">
        <f>IF(AND($E168="",$F168=""),"",ML_N)</f>
        <v/>
      </c>
      <c r="D168" s="48" t="str">
        <f>IF($B168="","",IFERROR(VLOOKUP($B168,'Plan Cultivos'!$A$5:$D$204,4,FALSE)&amp;"",""))</f>
        <v/>
      </c>
      <c r="E168" s="47" t="n"/>
      <c r="F168" s="48" t="n"/>
      <c r="G168" s="47" t="n"/>
      <c r="H168" s="48" t="n"/>
      <c r="I168" s="49" t="n"/>
      <c r="J168" s="71" t="n"/>
      <c r="K168" s="72" t="str">
        <f>IF(AND(ISNUMBER($I168),ISNUMBER($J168)),$I168*$J168,"")</f>
        <v/>
      </c>
      <c r="L168" s="59" t="n"/>
      <c r="M168" s="49" t="n"/>
      <c r="N168" s="73" t="str">
        <f>IF(ISNUMBER($I168),MAX(0,$I168-N($M168)),"")</f>
        <v/>
      </c>
      <c r="O168" s="48" t="str">
        <f>IF(AND($E168="",$F168=""),"",ML_RESP)</f>
        <v/>
      </c>
      <c r="P168" s="47" t="n"/>
    </row>
    <row r="169">
      <c r="A169" s="42" t="inlineStr">
        <is>
          <t>I-165</t>
        </is>
      </c>
      <c r="B169" s="43" t="str">
        <f>IF(AND($E169="",$F169=""),"",IF(COUNTIF('Plan Cultivos'!$D$5:$D$204,"?*")=1,INDEX('Plan Cultivos'!$A$5:$A$204,MATCH("?*",'Plan Cultivos'!$D$5:$D$204,0)),""))</f>
        <v/>
      </c>
      <c r="C169" s="41" t="str">
        <f>IF(AND($E169="",$F169=""),"",ML_N)</f>
        <v/>
      </c>
      <c r="D169" s="43" t="str">
        <f>IF($B169="","",IFERROR(VLOOKUP($B169,'Plan Cultivos'!$A$5:$D$204,4,FALSE)&amp;"",""))</f>
        <v/>
      </c>
      <c r="E169" s="45" t="n"/>
      <c r="F169" s="43" t="n"/>
      <c r="G169" s="45" t="n"/>
      <c r="H169" s="43" t="n"/>
      <c r="I169" s="51" t="n"/>
      <c r="J169" s="69" t="n"/>
      <c r="K169" s="70" t="str">
        <f>IF(AND(ISNUMBER($I169),ISNUMBER($J169)),$I169*$J169,"")</f>
        <v/>
      </c>
      <c r="L169" s="52" t="n"/>
      <c r="M169" s="51" t="n"/>
      <c r="N169" s="44" t="str">
        <f>IF(ISNUMBER($I169),MAX(0,$I169-N($M169)),"")</f>
        <v/>
      </c>
      <c r="O169" s="43" t="str">
        <f>IF(AND($E169="",$F169=""),"",ML_RESP)</f>
        <v/>
      </c>
      <c r="P169" s="45" t="n"/>
    </row>
    <row r="170">
      <c r="A170" s="57" t="inlineStr">
        <is>
          <t>I-166</t>
        </is>
      </c>
      <c r="B170" s="48" t="str">
        <f>IF(AND($E170="",$F170=""),"",IF(COUNTIF('Plan Cultivos'!$D$5:$D$204,"?*")=1,INDEX('Plan Cultivos'!$A$5:$A$204,MATCH("?*",'Plan Cultivos'!$D$5:$D$204,0)),""))</f>
        <v/>
      </c>
      <c r="C170" s="58" t="str">
        <f>IF(AND($E170="",$F170=""),"",ML_N)</f>
        <v/>
      </c>
      <c r="D170" s="48" t="str">
        <f>IF($B170="","",IFERROR(VLOOKUP($B170,'Plan Cultivos'!$A$5:$D$204,4,FALSE)&amp;"",""))</f>
        <v/>
      </c>
      <c r="E170" s="47" t="n"/>
      <c r="F170" s="48" t="n"/>
      <c r="G170" s="47" t="n"/>
      <c r="H170" s="48" t="n"/>
      <c r="I170" s="49" t="n"/>
      <c r="J170" s="71" t="n"/>
      <c r="K170" s="72" t="str">
        <f>IF(AND(ISNUMBER($I170),ISNUMBER($J170)),$I170*$J170,"")</f>
        <v/>
      </c>
      <c r="L170" s="59" t="n"/>
      <c r="M170" s="49" t="n"/>
      <c r="N170" s="73" t="str">
        <f>IF(ISNUMBER($I170),MAX(0,$I170-N($M170)),"")</f>
        <v/>
      </c>
      <c r="O170" s="48" t="str">
        <f>IF(AND($E170="",$F170=""),"",ML_RESP)</f>
        <v/>
      </c>
      <c r="P170" s="47" t="n"/>
    </row>
    <row r="171">
      <c r="A171" s="42" t="inlineStr">
        <is>
          <t>I-167</t>
        </is>
      </c>
      <c r="B171" s="43" t="str">
        <f>IF(AND($E171="",$F171=""),"",IF(COUNTIF('Plan Cultivos'!$D$5:$D$204,"?*")=1,INDEX('Plan Cultivos'!$A$5:$A$204,MATCH("?*",'Plan Cultivos'!$D$5:$D$204,0)),""))</f>
        <v/>
      </c>
      <c r="C171" s="41" t="str">
        <f>IF(AND($E171="",$F171=""),"",ML_N)</f>
        <v/>
      </c>
      <c r="D171" s="43" t="str">
        <f>IF($B171="","",IFERROR(VLOOKUP($B171,'Plan Cultivos'!$A$5:$D$204,4,FALSE)&amp;"",""))</f>
        <v/>
      </c>
      <c r="E171" s="45" t="n"/>
      <c r="F171" s="43" t="n"/>
      <c r="G171" s="45" t="n"/>
      <c r="H171" s="43" t="n"/>
      <c r="I171" s="51" t="n"/>
      <c r="J171" s="69" t="n"/>
      <c r="K171" s="70" t="str">
        <f>IF(AND(ISNUMBER($I171),ISNUMBER($J171)),$I171*$J171,"")</f>
        <v/>
      </c>
      <c r="L171" s="52" t="n"/>
      <c r="M171" s="51" t="n"/>
      <c r="N171" s="44" t="str">
        <f>IF(ISNUMBER($I171),MAX(0,$I171-N($M171)),"")</f>
        <v/>
      </c>
      <c r="O171" s="43" t="str">
        <f>IF(AND($E171="",$F171=""),"",ML_RESP)</f>
        <v/>
      </c>
      <c r="P171" s="45" t="n"/>
    </row>
    <row r="172">
      <c r="A172" s="57" t="inlineStr">
        <is>
          <t>I-168</t>
        </is>
      </c>
      <c r="B172" s="48" t="str">
        <f>IF(AND($E172="",$F172=""),"",IF(COUNTIF('Plan Cultivos'!$D$5:$D$204,"?*")=1,INDEX('Plan Cultivos'!$A$5:$A$204,MATCH("?*",'Plan Cultivos'!$D$5:$D$204,0)),""))</f>
        <v/>
      </c>
      <c r="C172" s="58" t="str">
        <f>IF(AND($E172="",$F172=""),"",ML_N)</f>
        <v/>
      </c>
      <c r="D172" s="48" t="str">
        <f>IF($B172="","",IFERROR(VLOOKUP($B172,'Plan Cultivos'!$A$5:$D$204,4,FALSE)&amp;"",""))</f>
        <v/>
      </c>
      <c r="E172" s="47" t="n"/>
      <c r="F172" s="48" t="n"/>
      <c r="G172" s="47" t="n"/>
      <c r="H172" s="48" t="n"/>
      <c r="I172" s="49" t="n"/>
      <c r="J172" s="71" t="n"/>
      <c r="K172" s="72" t="str">
        <f>IF(AND(ISNUMBER($I172),ISNUMBER($J172)),$I172*$J172,"")</f>
        <v/>
      </c>
      <c r="L172" s="59" t="n"/>
      <c r="M172" s="49" t="n"/>
      <c r="N172" s="73" t="str">
        <f>IF(ISNUMBER($I172),MAX(0,$I172-N($M172)),"")</f>
        <v/>
      </c>
      <c r="O172" s="48" t="str">
        <f>IF(AND($E172="",$F172=""),"",ML_RESP)</f>
        <v/>
      </c>
      <c r="P172" s="47" t="n"/>
    </row>
    <row r="173">
      <c r="A173" s="42" t="inlineStr">
        <is>
          <t>I-169</t>
        </is>
      </c>
      <c r="B173" s="43" t="str">
        <f>IF(AND($E173="",$F173=""),"",IF(COUNTIF('Plan Cultivos'!$D$5:$D$204,"?*")=1,INDEX('Plan Cultivos'!$A$5:$A$204,MATCH("?*",'Plan Cultivos'!$D$5:$D$204,0)),""))</f>
        <v/>
      </c>
      <c r="C173" s="41" t="str">
        <f>IF(AND($E173="",$F173=""),"",ML_N)</f>
        <v/>
      </c>
      <c r="D173" s="43" t="str">
        <f>IF($B173="","",IFERROR(VLOOKUP($B173,'Plan Cultivos'!$A$5:$D$204,4,FALSE)&amp;"",""))</f>
        <v/>
      </c>
      <c r="E173" s="45" t="n"/>
      <c r="F173" s="43" t="n"/>
      <c r="G173" s="45" t="n"/>
      <c r="H173" s="43" t="n"/>
      <c r="I173" s="51" t="n"/>
      <c r="J173" s="69" t="n"/>
      <c r="K173" s="70" t="str">
        <f>IF(AND(ISNUMBER($I173),ISNUMBER($J173)),$I173*$J173,"")</f>
        <v/>
      </c>
      <c r="L173" s="52" t="n"/>
      <c r="M173" s="51" t="n"/>
      <c r="N173" s="44" t="str">
        <f>IF(ISNUMBER($I173),MAX(0,$I173-N($M173)),"")</f>
        <v/>
      </c>
      <c r="O173" s="43" t="str">
        <f>IF(AND($E173="",$F173=""),"",ML_RESP)</f>
        <v/>
      </c>
      <c r="P173" s="45" t="n"/>
    </row>
    <row r="174">
      <c r="A174" s="57" t="inlineStr">
        <is>
          <t>I-170</t>
        </is>
      </c>
      <c r="B174" s="48" t="str">
        <f>IF(AND($E174="",$F174=""),"",IF(COUNTIF('Plan Cultivos'!$D$5:$D$204,"?*")=1,INDEX('Plan Cultivos'!$A$5:$A$204,MATCH("?*",'Plan Cultivos'!$D$5:$D$204,0)),""))</f>
        <v/>
      </c>
      <c r="C174" s="58" t="str">
        <f>IF(AND($E174="",$F174=""),"",ML_N)</f>
        <v/>
      </c>
      <c r="D174" s="48" t="str">
        <f>IF($B174="","",IFERROR(VLOOKUP($B174,'Plan Cultivos'!$A$5:$D$204,4,FALSE)&amp;"",""))</f>
        <v/>
      </c>
      <c r="E174" s="47" t="n"/>
      <c r="F174" s="48" t="n"/>
      <c r="G174" s="47" t="n"/>
      <c r="H174" s="48" t="n"/>
      <c r="I174" s="49" t="n"/>
      <c r="J174" s="71" t="n"/>
      <c r="K174" s="72" t="str">
        <f>IF(AND(ISNUMBER($I174),ISNUMBER($J174)),$I174*$J174,"")</f>
        <v/>
      </c>
      <c r="L174" s="59" t="n"/>
      <c r="M174" s="49" t="n"/>
      <c r="N174" s="73" t="str">
        <f>IF(ISNUMBER($I174),MAX(0,$I174-N($M174)),"")</f>
        <v/>
      </c>
      <c r="O174" s="48" t="str">
        <f>IF(AND($E174="",$F174=""),"",ML_RESP)</f>
        <v/>
      </c>
      <c r="P174" s="47" t="n"/>
    </row>
    <row r="175">
      <c r="A175" s="42" t="inlineStr">
        <is>
          <t>I-171</t>
        </is>
      </c>
      <c r="B175" s="43" t="str">
        <f>IF(AND($E175="",$F175=""),"",IF(COUNTIF('Plan Cultivos'!$D$5:$D$204,"?*")=1,INDEX('Plan Cultivos'!$A$5:$A$204,MATCH("?*",'Plan Cultivos'!$D$5:$D$204,0)),""))</f>
        <v/>
      </c>
      <c r="C175" s="41" t="str">
        <f>IF(AND($E175="",$F175=""),"",ML_N)</f>
        <v/>
      </c>
      <c r="D175" s="43" t="str">
        <f>IF($B175="","",IFERROR(VLOOKUP($B175,'Plan Cultivos'!$A$5:$D$204,4,FALSE)&amp;"",""))</f>
        <v/>
      </c>
      <c r="E175" s="45" t="n"/>
      <c r="F175" s="43" t="n"/>
      <c r="G175" s="45" t="n"/>
      <c r="H175" s="43" t="n"/>
      <c r="I175" s="51" t="n"/>
      <c r="J175" s="69" t="n"/>
      <c r="K175" s="70" t="str">
        <f>IF(AND(ISNUMBER($I175),ISNUMBER($J175)),$I175*$J175,"")</f>
        <v/>
      </c>
      <c r="L175" s="52" t="n"/>
      <c r="M175" s="51" t="n"/>
      <c r="N175" s="44" t="str">
        <f>IF(ISNUMBER($I175),MAX(0,$I175-N($M175)),"")</f>
        <v/>
      </c>
      <c r="O175" s="43" t="str">
        <f>IF(AND($E175="",$F175=""),"",ML_RESP)</f>
        <v/>
      </c>
      <c r="P175" s="45" t="n"/>
    </row>
    <row r="176">
      <c r="A176" s="57" t="inlineStr">
        <is>
          <t>I-172</t>
        </is>
      </c>
      <c r="B176" s="48" t="str">
        <f>IF(AND($E176="",$F176=""),"",IF(COUNTIF('Plan Cultivos'!$D$5:$D$204,"?*")=1,INDEX('Plan Cultivos'!$A$5:$A$204,MATCH("?*",'Plan Cultivos'!$D$5:$D$204,0)),""))</f>
        <v/>
      </c>
      <c r="C176" s="58" t="str">
        <f>IF(AND($E176="",$F176=""),"",ML_N)</f>
        <v/>
      </c>
      <c r="D176" s="48" t="str">
        <f>IF($B176="","",IFERROR(VLOOKUP($B176,'Plan Cultivos'!$A$5:$D$204,4,FALSE)&amp;"",""))</f>
        <v/>
      </c>
      <c r="E176" s="47" t="n"/>
      <c r="F176" s="48" t="n"/>
      <c r="G176" s="47" t="n"/>
      <c r="H176" s="48" t="n"/>
      <c r="I176" s="49" t="n"/>
      <c r="J176" s="71" t="n"/>
      <c r="K176" s="72" t="str">
        <f>IF(AND(ISNUMBER($I176),ISNUMBER($J176)),$I176*$J176,"")</f>
        <v/>
      </c>
      <c r="L176" s="59" t="n"/>
      <c r="M176" s="49" t="n"/>
      <c r="N176" s="73" t="str">
        <f>IF(ISNUMBER($I176),MAX(0,$I176-N($M176)),"")</f>
        <v/>
      </c>
      <c r="O176" s="48" t="str">
        <f>IF(AND($E176="",$F176=""),"",ML_RESP)</f>
        <v/>
      </c>
      <c r="P176" s="47" t="n"/>
    </row>
    <row r="177">
      <c r="A177" s="42" t="inlineStr">
        <is>
          <t>I-173</t>
        </is>
      </c>
      <c r="B177" s="43" t="str">
        <f>IF(AND($E177="",$F177=""),"",IF(COUNTIF('Plan Cultivos'!$D$5:$D$204,"?*")=1,INDEX('Plan Cultivos'!$A$5:$A$204,MATCH("?*",'Plan Cultivos'!$D$5:$D$204,0)),""))</f>
        <v/>
      </c>
      <c r="C177" s="41" t="str">
        <f>IF(AND($E177="",$F177=""),"",ML_N)</f>
        <v/>
      </c>
      <c r="D177" s="43" t="str">
        <f>IF($B177="","",IFERROR(VLOOKUP($B177,'Plan Cultivos'!$A$5:$D$204,4,FALSE)&amp;"",""))</f>
        <v/>
      </c>
      <c r="E177" s="45" t="n"/>
      <c r="F177" s="43" t="n"/>
      <c r="G177" s="45" t="n"/>
      <c r="H177" s="43" t="n"/>
      <c r="I177" s="51" t="n"/>
      <c r="J177" s="69" t="n"/>
      <c r="K177" s="70" t="str">
        <f>IF(AND(ISNUMBER($I177),ISNUMBER($J177)),$I177*$J177,"")</f>
        <v/>
      </c>
      <c r="L177" s="52" t="n"/>
      <c r="M177" s="51" t="n"/>
      <c r="N177" s="44" t="str">
        <f>IF(ISNUMBER($I177),MAX(0,$I177-N($M177)),"")</f>
        <v/>
      </c>
      <c r="O177" s="43" t="str">
        <f>IF(AND($E177="",$F177=""),"",ML_RESP)</f>
        <v/>
      </c>
      <c r="P177" s="45" t="n"/>
    </row>
    <row r="178">
      <c r="A178" s="57" t="inlineStr">
        <is>
          <t>I-174</t>
        </is>
      </c>
      <c r="B178" s="48" t="str">
        <f>IF(AND($E178="",$F178=""),"",IF(COUNTIF('Plan Cultivos'!$D$5:$D$204,"?*")=1,INDEX('Plan Cultivos'!$A$5:$A$204,MATCH("?*",'Plan Cultivos'!$D$5:$D$204,0)),""))</f>
        <v/>
      </c>
      <c r="C178" s="58" t="str">
        <f>IF(AND($E178="",$F178=""),"",ML_N)</f>
        <v/>
      </c>
      <c r="D178" s="48" t="str">
        <f>IF($B178="","",IFERROR(VLOOKUP($B178,'Plan Cultivos'!$A$5:$D$204,4,FALSE)&amp;"",""))</f>
        <v/>
      </c>
      <c r="E178" s="47" t="n"/>
      <c r="F178" s="48" t="n"/>
      <c r="G178" s="47" t="n"/>
      <c r="H178" s="48" t="n"/>
      <c r="I178" s="49" t="n"/>
      <c r="J178" s="71" t="n"/>
      <c r="K178" s="72" t="str">
        <f>IF(AND(ISNUMBER($I178),ISNUMBER($J178)),$I178*$J178,"")</f>
        <v/>
      </c>
      <c r="L178" s="59" t="n"/>
      <c r="M178" s="49" t="n"/>
      <c r="N178" s="73" t="str">
        <f>IF(ISNUMBER($I178),MAX(0,$I178-N($M178)),"")</f>
        <v/>
      </c>
      <c r="O178" s="48" t="str">
        <f>IF(AND($E178="",$F178=""),"",ML_RESP)</f>
        <v/>
      </c>
      <c r="P178" s="47" t="n"/>
    </row>
    <row r="179">
      <c r="A179" s="42" t="inlineStr">
        <is>
          <t>I-175</t>
        </is>
      </c>
      <c r="B179" s="43" t="str">
        <f>IF(AND($E179="",$F179=""),"",IF(COUNTIF('Plan Cultivos'!$D$5:$D$204,"?*")=1,INDEX('Plan Cultivos'!$A$5:$A$204,MATCH("?*",'Plan Cultivos'!$D$5:$D$204,0)),""))</f>
        <v/>
      </c>
      <c r="C179" s="41" t="str">
        <f>IF(AND($E179="",$F179=""),"",ML_N)</f>
        <v/>
      </c>
      <c r="D179" s="43" t="str">
        <f>IF($B179="","",IFERROR(VLOOKUP($B179,'Plan Cultivos'!$A$5:$D$204,4,FALSE)&amp;"",""))</f>
        <v/>
      </c>
      <c r="E179" s="45" t="n"/>
      <c r="F179" s="43" t="n"/>
      <c r="G179" s="45" t="n"/>
      <c r="H179" s="43" t="n"/>
      <c r="I179" s="51" t="n"/>
      <c r="J179" s="69" t="n"/>
      <c r="K179" s="70" t="str">
        <f>IF(AND(ISNUMBER($I179),ISNUMBER($J179)),$I179*$J179,"")</f>
        <v/>
      </c>
      <c r="L179" s="52" t="n"/>
      <c r="M179" s="51" t="n"/>
      <c r="N179" s="44" t="str">
        <f>IF(ISNUMBER($I179),MAX(0,$I179-N($M179)),"")</f>
        <v/>
      </c>
      <c r="O179" s="43" t="str">
        <f>IF(AND($E179="",$F179=""),"",ML_RESP)</f>
        <v/>
      </c>
      <c r="P179" s="45" t="n"/>
    </row>
    <row r="180">
      <c r="A180" s="57" t="inlineStr">
        <is>
          <t>I-176</t>
        </is>
      </c>
      <c r="B180" s="48" t="str">
        <f>IF(AND($E180="",$F180=""),"",IF(COUNTIF('Plan Cultivos'!$D$5:$D$204,"?*")=1,INDEX('Plan Cultivos'!$A$5:$A$204,MATCH("?*",'Plan Cultivos'!$D$5:$D$204,0)),""))</f>
        <v/>
      </c>
      <c r="C180" s="58" t="str">
        <f>IF(AND($E180="",$F180=""),"",ML_N)</f>
        <v/>
      </c>
      <c r="D180" s="48" t="str">
        <f>IF($B180="","",IFERROR(VLOOKUP($B180,'Plan Cultivos'!$A$5:$D$204,4,FALSE)&amp;"",""))</f>
        <v/>
      </c>
      <c r="E180" s="47" t="n"/>
      <c r="F180" s="48" t="n"/>
      <c r="G180" s="47" t="n"/>
      <c r="H180" s="48" t="n"/>
      <c r="I180" s="49" t="n"/>
      <c r="J180" s="71" t="n"/>
      <c r="K180" s="72" t="str">
        <f>IF(AND(ISNUMBER($I180),ISNUMBER($J180)),$I180*$J180,"")</f>
        <v/>
      </c>
      <c r="L180" s="59" t="n"/>
      <c r="M180" s="49" t="n"/>
      <c r="N180" s="73" t="str">
        <f>IF(ISNUMBER($I180),MAX(0,$I180-N($M180)),"")</f>
        <v/>
      </c>
      <c r="O180" s="48" t="str">
        <f>IF(AND($E180="",$F180=""),"",ML_RESP)</f>
        <v/>
      </c>
      <c r="P180" s="47" t="n"/>
    </row>
    <row r="181">
      <c r="A181" s="42" t="inlineStr">
        <is>
          <t>I-177</t>
        </is>
      </c>
      <c r="B181" s="43" t="str">
        <f>IF(AND($E181="",$F181=""),"",IF(COUNTIF('Plan Cultivos'!$D$5:$D$204,"?*")=1,INDEX('Plan Cultivos'!$A$5:$A$204,MATCH("?*",'Plan Cultivos'!$D$5:$D$204,0)),""))</f>
        <v/>
      </c>
      <c r="C181" s="41" t="str">
        <f>IF(AND($E181="",$F181=""),"",ML_N)</f>
        <v/>
      </c>
      <c r="D181" s="43" t="str">
        <f>IF($B181="","",IFERROR(VLOOKUP($B181,'Plan Cultivos'!$A$5:$D$204,4,FALSE)&amp;"",""))</f>
        <v/>
      </c>
      <c r="E181" s="45" t="n"/>
      <c r="F181" s="43" t="n"/>
      <c r="G181" s="45" t="n"/>
      <c r="H181" s="43" t="n"/>
      <c r="I181" s="51" t="n"/>
      <c r="J181" s="69" t="n"/>
      <c r="K181" s="70" t="str">
        <f>IF(AND(ISNUMBER($I181),ISNUMBER($J181)),$I181*$J181,"")</f>
        <v/>
      </c>
      <c r="L181" s="52" t="n"/>
      <c r="M181" s="51" t="n"/>
      <c r="N181" s="44" t="str">
        <f>IF(ISNUMBER($I181),MAX(0,$I181-N($M181)),"")</f>
        <v/>
      </c>
      <c r="O181" s="43" t="str">
        <f>IF(AND($E181="",$F181=""),"",ML_RESP)</f>
        <v/>
      </c>
      <c r="P181" s="45" t="n"/>
    </row>
    <row r="182">
      <c r="A182" s="57" t="inlineStr">
        <is>
          <t>I-178</t>
        </is>
      </c>
      <c r="B182" s="48" t="str">
        <f>IF(AND($E182="",$F182=""),"",IF(COUNTIF('Plan Cultivos'!$D$5:$D$204,"?*")=1,INDEX('Plan Cultivos'!$A$5:$A$204,MATCH("?*",'Plan Cultivos'!$D$5:$D$204,0)),""))</f>
        <v/>
      </c>
      <c r="C182" s="58" t="str">
        <f>IF(AND($E182="",$F182=""),"",ML_N)</f>
        <v/>
      </c>
      <c r="D182" s="48" t="str">
        <f>IF($B182="","",IFERROR(VLOOKUP($B182,'Plan Cultivos'!$A$5:$D$204,4,FALSE)&amp;"",""))</f>
        <v/>
      </c>
      <c r="E182" s="47" t="n"/>
      <c r="F182" s="48" t="n"/>
      <c r="G182" s="47" t="n"/>
      <c r="H182" s="48" t="n"/>
      <c r="I182" s="49" t="n"/>
      <c r="J182" s="71" t="n"/>
      <c r="K182" s="72" t="str">
        <f>IF(AND(ISNUMBER($I182),ISNUMBER($J182)),$I182*$J182,"")</f>
        <v/>
      </c>
      <c r="L182" s="59" t="n"/>
      <c r="M182" s="49" t="n"/>
      <c r="N182" s="73" t="str">
        <f>IF(ISNUMBER($I182),MAX(0,$I182-N($M182)),"")</f>
        <v/>
      </c>
      <c r="O182" s="48" t="str">
        <f>IF(AND($E182="",$F182=""),"",ML_RESP)</f>
        <v/>
      </c>
      <c r="P182" s="47" t="n"/>
    </row>
    <row r="183">
      <c r="A183" s="42" t="inlineStr">
        <is>
          <t>I-179</t>
        </is>
      </c>
      <c r="B183" s="43" t="str">
        <f>IF(AND($E183="",$F183=""),"",IF(COUNTIF('Plan Cultivos'!$D$5:$D$204,"?*")=1,INDEX('Plan Cultivos'!$A$5:$A$204,MATCH("?*",'Plan Cultivos'!$D$5:$D$204,0)),""))</f>
        <v/>
      </c>
      <c r="C183" s="41" t="str">
        <f>IF(AND($E183="",$F183=""),"",ML_N)</f>
        <v/>
      </c>
      <c r="D183" s="43" t="str">
        <f>IF($B183="","",IFERROR(VLOOKUP($B183,'Plan Cultivos'!$A$5:$D$204,4,FALSE)&amp;"",""))</f>
        <v/>
      </c>
      <c r="E183" s="45" t="n"/>
      <c r="F183" s="43" t="n"/>
      <c r="G183" s="45" t="n"/>
      <c r="H183" s="43" t="n"/>
      <c r="I183" s="51" t="n"/>
      <c r="J183" s="69" t="n"/>
      <c r="K183" s="70" t="str">
        <f>IF(AND(ISNUMBER($I183),ISNUMBER($J183)),$I183*$J183,"")</f>
        <v/>
      </c>
      <c r="L183" s="52" t="n"/>
      <c r="M183" s="51" t="n"/>
      <c r="N183" s="44" t="str">
        <f>IF(ISNUMBER($I183),MAX(0,$I183-N($M183)),"")</f>
        <v/>
      </c>
      <c r="O183" s="43" t="str">
        <f>IF(AND($E183="",$F183=""),"",ML_RESP)</f>
        <v/>
      </c>
      <c r="P183" s="45" t="n"/>
    </row>
    <row r="184">
      <c r="A184" s="57" t="inlineStr">
        <is>
          <t>I-180</t>
        </is>
      </c>
      <c r="B184" s="48" t="str">
        <f>IF(AND($E184="",$F184=""),"",IF(COUNTIF('Plan Cultivos'!$D$5:$D$204,"?*")=1,INDEX('Plan Cultivos'!$A$5:$A$204,MATCH("?*",'Plan Cultivos'!$D$5:$D$204,0)),""))</f>
        <v/>
      </c>
      <c r="C184" s="58" t="str">
        <f>IF(AND($E184="",$F184=""),"",ML_N)</f>
        <v/>
      </c>
      <c r="D184" s="48" t="str">
        <f>IF($B184="","",IFERROR(VLOOKUP($B184,'Plan Cultivos'!$A$5:$D$204,4,FALSE)&amp;"",""))</f>
        <v/>
      </c>
      <c r="E184" s="47" t="n"/>
      <c r="F184" s="48" t="n"/>
      <c r="G184" s="47" t="n"/>
      <c r="H184" s="48" t="n"/>
      <c r="I184" s="49" t="n"/>
      <c r="J184" s="71" t="n"/>
      <c r="K184" s="72" t="str">
        <f>IF(AND(ISNUMBER($I184),ISNUMBER($J184)),$I184*$J184,"")</f>
        <v/>
      </c>
      <c r="L184" s="59" t="n"/>
      <c r="M184" s="49" t="n"/>
      <c r="N184" s="73" t="str">
        <f>IF(ISNUMBER($I184),MAX(0,$I184-N($M184)),"")</f>
        <v/>
      </c>
      <c r="O184" s="48" t="str">
        <f>IF(AND($E184="",$F184=""),"",ML_RESP)</f>
        <v/>
      </c>
      <c r="P184" s="47" t="n"/>
    </row>
    <row r="185">
      <c r="A185" s="42" t="inlineStr">
        <is>
          <t>I-181</t>
        </is>
      </c>
      <c r="B185" s="43" t="str">
        <f>IF(AND($E185="",$F185=""),"",IF(COUNTIF('Plan Cultivos'!$D$5:$D$204,"?*")=1,INDEX('Plan Cultivos'!$A$5:$A$204,MATCH("?*",'Plan Cultivos'!$D$5:$D$204,0)),""))</f>
        <v/>
      </c>
      <c r="C185" s="41" t="str">
        <f>IF(AND($E185="",$F185=""),"",ML_N)</f>
        <v/>
      </c>
      <c r="D185" s="43" t="str">
        <f>IF($B185="","",IFERROR(VLOOKUP($B185,'Plan Cultivos'!$A$5:$D$204,4,FALSE)&amp;"",""))</f>
        <v/>
      </c>
      <c r="E185" s="45" t="n"/>
      <c r="F185" s="43" t="n"/>
      <c r="G185" s="45" t="n"/>
      <c r="H185" s="43" t="n"/>
      <c r="I185" s="51" t="n"/>
      <c r="J185" s="69" t="n"/>
      <c r="K185" s="70" t="str">
        <f>IF(AND(ISNUMBER($I185),ISNUMBER($J185)),$I185*$J185,"")</f>
        <v/>
      </c>
      <c r="L185" s="52" t="n"/>
      <c r="M185" s="51" t="n"/>
      <c r="N185" s="44" t="str">
        <f>IF(ISNUMBER($I185),MAX(0,$I185-N($M185)),"")</f>
        <v/>
      </c>
      <c r="O185" s="43" t="str">
        <f>IF(AND($E185="",$F185=""),"",ML_RESP)</f>
        <v/>
      </c>
      <c r="P185" s="45" t="n"/>
    </row>
    <row r="186">
      <c r="A186" s="57" t="inlineStr">
        <is>
          <t>I-182</t>
        </is>
      </c>
      <c r="B186" s="48" t="str">
        <f>IF(AND($E186="",$F186=""),"",IF(COUNTIF('Plan Cultivos'!$D$5:$D$204,"?*")=1,INDEX('Plan Cultivos'!$A$5:$A$204,MATCH("?*",'Plan Cultivos'!$D$5:$D$204,0)),""))</f>
        <v/>
      </c>
      <c r="C186" s="58" t="str">
        <f>IF(AND($E186="",$F186=""),"",ML_N)</f>
        <v/>
      </c>
      <c r="D186" s="48" t="str">
        <f>IF($B186="","",IFERROR(VLOOKUP($B186,'Plan Cultivos'!$A$5:$D$204,4,FALSE)&amp;"",""))</f>
        <v/>
      </c>
      <c r="E186" s="47" t="n"/>
      <c r="F186" s="48" t="n"/>
      <c r="G186" s="47" t="n"/>
      <c r="H186" s="48" t="n"/>
      <c r="I186" s="49" t="n"/>
      <c r="J186" s="71" t="n"/>
      <c r="K186" s="72" t="str">
        <f>IF(AND(ISNUMBER($I186),ISNUMBER($J186)),$I186*$J186,"")</f>
        <v/>
      </c>
      <c r="L186" s="59" t="n"/>
      <c r="M186" s="49" t="n"/>
      <c r="N186" s="73" t="str">
        <f>IF(ISNUMBER($I186),MAX(0,$I186-N($M186)),"")</f>
        <v/>
      </c>
      <c r="O186" s="48" t="str">
        <f>IF(AND($E186="",$F186=""),"",ML_RESP)</f>
        <v/>
      </c>
      <c r="P186" s="47" t="n"/>
    </row>
    <row r="187">
      <c r="A187" s="42" t="inlineStr">
        <is>
          <t>I-183</t>
        </is>
      </c>
      <c r="B187" s="43" t="str">
        <f>IF(AND($E187="",$F187=""),"",IF(COUNTIF('Plan Cultivos'!$D$5:$D$204,"?*")=1,INDEX('Plan Cultivos'!$A$5:$A$204,MATCH("?*",'Plan Cultivos'!$D$5:$D$204,0)),""))</f>
        <v/>
      </c>
      <c r="C187" s="41" t="str">
        <f>IF(AND($E187="",$F187=""),"",ML_N)</f>
        <v/>
      </c>
      <c r="D187" s="43" t="str">
        <f>IF($B187="","",IFERROR(VLOOKUP($B187,'Plan Cultivos'!$A$5:$D$204,4,FALSE)&amp;"",""))</f>
        <v/>
      </c>
      <c r="E187" s="45" t="n"/>
      <c r="F187" s="43" t="n"/>
      <c r="G187" s="45" t="n"/>
      <c r="H187" s="43" t="n"/>
      <c r="I187" s="51" t="n"/>
      <c r="J187" s="69" t="n"/>
      <c r="K187" s="70" t="str">
        <f>IF(AND(ISNUMBER($I187),ISNUMBER($J187)),$I187*$J187,"")</f>
        <v/>
      </c>
      <c r="L187" s="52" t="n"/>
      <c r="M187" s="51" t="n"/>
      <c r="N187" s="44" t="str">
        <f>IF(ISNUMBER($I187),MAX(0,$I187-N($M187)),"")</f>
        <v/>
      </c>
      <c r="O187" s="43" t="str">
        <f>IF(AND($E187="",$F187=""),"",ML_RESP)</f>
        <v/>
      </c>
      <c r="P187" s="45" t="n"/>
    </row>
    <row r="188">
      <c r="A188" s="57" t="inlineStr">
        <is>
          <t>I-184</t>
        </is>
      </c>
      <c r="B188" s="48" t="str">
        <f>IF(AND($E188="",$F188=""),"",IF(COUNTIF('Plan Cultivos'!$D$5:$D$204,"?*")=1,INDEX('Plan Cultivos'!$A$5:$A$204,MATCH("?*",'Plan Cultivos'!$D$5:$D$204,0)),""))</f>
        <v/>
      </c>
      <c r="C188" s="58" t="str">
        <f>IF(AND($E188="",$F188=""),"",ML_N)</f>
        <v/>
      </c>
      <c r="D188" s="48" t="str">
        <f>IF($B188="","",IFERROR(VLOOKUP($B188,'Plan Cultivos'!$A$5:$D$204,4,FALSE)&amp;"",""))</f>
        <v/>
      </c>
      <c r="E188" s="47" t="n"/>
      <c r="F188" s="48" t="n"/>
      <c r="G188" s="47" t="n"/>
      <c r="H188" s="48" t="n"/>
      <c r="I188" s="49" t="n"/>
      <c r="J188" s="71" t="n"/>
      <c r="K188" s="72" t="str">
        <f>IF(AND(ISNUMBER($I188),ISNUMBER($J188)),$I188*$J188,"")</f>
        <v/>
      </c>
      <c r="L188" s="59" t="n"/>
      <c r="M188" s="49" t="n"/>
      <c r="N188" s="73" t="str">
        <f>IF(ISNUMBER($I188),MAX(0,$I188-N($M188)),"")</f>
        <v/>
      </c>
      <c r="O188" s="48" t="str">
        <f>IF(AND($E188="",$F188=""),"",ML_RESP)</f>
        <v/>
      </c>
      <c r="P188" s="47" t="n"/>
    </row>
    <row r="189">
      <c r="A189" s="42" t="inlineStr">
        <is>
          <t>I-185</t>
        </is>
      </c>
      <c r="B189" s="43" t="str">
        <f>IF(AND($E189="",$F189=""),"",IF(COUNTIF('Plan Cultivos'!$D$5:$D$204,"?*")=1,INDEX('Plan Cultivos'!$A$5:$A$204,MATCH("?*",'Plan Cultivos'!$D$5:$D$204,0)),""))</f>
        <v/>
      </c>
      <c r="C189" s="41" t="str">
        <f>IF(AND($E189="",$F189=""),"",ML_N)</f>
        <v/>
      </c>
      <c r="D189" s="43" t="str">
        <f>IF($B189="","",IFERROR(VLOOKUP($B189,'Plan Cultivos'!$A$5:$D$204,4,FALSE)&amp;"",""))</f>
        <v/>
      </c>
      <c r="E189" s="45" t="n"/>
      <c r="F189" s="43" t="n"/>
      <c r="G189" s="45" t="n"/>
      <c r="H189" s="43" t="n"/>
      <c r="I189" s="51" t="n"/>
      <c r="J189" s="69" t="n"/>
      <c r="K189" s="70" t="str">
        <f>IF(AND(ISNUMBER($I189),ISNUMBER($J189)),$I189*$J189,"")</f>
        <v/>
      </c>
      <c r="L189" s="52" t="n"/>
      <c r="M189" s="51" t="n"/>
      <c r="N189" s="44" t="str">
        <f>IF(ISNUMBER($I189),MAX(0,$I189-N($M189)),"")</f>
        <v/>
      </c>
      <c r="O189" s="43" t="str">
        <f>IF(AND($E189="",$F189=""),"",ML_RESP)</f>
        <v/>
      </c>
      <c r="P189" s="45" t="n"/>
    </row>
    <row r="190">
      <c r="A190" s="57" t="inlineStr">
        <is>
          <t>I-186</t>
        </is>
      </c>
      <c r="B190" s="48" t="str">
        <f>IF(AND($E190="",$F190=""),"",IF(COUNTIF('Plan Cultivos'!$D$5:$D$204,"?*")=1,INDEX('Plan Cultivos'!$A$5:$A$204,MATCH("?*",'Plan Cultivos'!$D$5:$D$204,0)),""))</f>
        <v/>
      </c>
      <c r="C190" s="58" t="str">
        <f>IF(AND($E190="",$F190=""),"",ML_N)</f>
        <v/>
      </c>
      <c r="D190" s="48" t="str">
        <f>IF($B190="","",IFERROR(VLOOKUP($B190,'Plan Cultivos'!$A$5:$D$204,4,FALSE)&amp;"",""))</f>
        <v/>
      </c>
      <c r="E190" s="47" t="n"/>
      <c r="F190" s="48" t="n"/>
      <c r="G190" s="47" t="n"/>
      <c r="H190" s="48" t="n"/>
      <c r="I190" s="49" t="n"/>
      <c r="J190" s="71" t="n"/>
      <c r="K190" s="72" t="str">
        <f>IF(AND(ISNUMBER($I190),ISNUMBER($J190)),$I190*$J190,"")</f>
        <v/>
      </c>
      <c r="L190" s="59" t="n"/>
      <c r="M190" s="49" t="n"/>
      <c r="N190" s="73" t="str">
        <f>IF(ISNUMBER($I190),MAX(0,$I190-N($M190)),"")</f>
        <v/>
      </c>
      <c r="O190" s="48" t="str">
        <f>IF(AND($E190="",$F190=""),"",ML_RESP)</f>
        <v/>
      </c>
      <c r="P190" s="47" t="n"/>
    </row>
    <row r="191">
      <c r="A191" s="42" t="inlineStr">
        <is>
          <t>I-187</t>
        </is>
      </c>
      <c r="B191" s="43" t="str">
        <f>IF(AND($E191="",$F191=""),"",IF(COUNTIF('Plan Cultivos'!$D$5:$D$204,"?*")=1,INDEX('Plan Cultivos'!$A$5:$A$204,MATCH("?*",'Plan Cultivos'!$D$5:$D$204,0)),""))</f>
        <v/>
      </c>
      <c r="C191" s="41" t="str">
        <f>IF(AND($E191="",$F191=""),"",ML_N)</f>
        <v/>
      </c>
      <c r="D191" s="43" t="str">
        <f>IF($B191="","",IFERROR(VLOOKUP($B191,'Plan Cultivos'!$A$5:$D$204,4,FALSE)&amp;"",""))</f>
        <v/>
      </c>
      <c r="E191" s="45" t="n"/>
      <c r="F191" s="43" t="n"/>
      <c r="G191" s="45" t="n"/>
      <c r="H191" s="43" t="n"/>
      <c r="I191" s="51" t="n"/>
      <c r="J191" s="69" t="n"/>
      <c r="K191" s="70" t="str">
        <f>IF(AND(ISNUMBER($I191),ISNUMBER($J191)),$I191*$J191,"")</f>
        <v/>
      </c>
      <c r="L191" s="52" t="n"/>
      <c r="M191" s="51" t="n"/>
      <c r="N191" s="44" t="str">
        <f>IF(ISNUMBER($I191),MAX(0,$I191-N($M191)),"")</f>
        <v/>
      </c>
      <c r="O191" s="43" t="str">
        <f>IF(AND($E191="",$F191=""),"",ML_RESP)</f>
        <v/>
      </c>
      <c r="P191" s="45" t="n"/>
    </row>
    <row r="192">
      <c r="A192" s="57" t="inlineStr">
        <is>
          <t>I-188</t>
        </is>
      </c>
      <c r="B192" s="48" t="str">
        <f>IF(AND($E192="",$F192=""),"",IF(COUNTIF('Plan Cultivos'!$D$5:$D$204,"?*")=1,INDEX('Plan Cultivos'!$A$5:$A$204,MATCH("?*",'Plan Cultivos'!$D$5:$D$204,0)),""))</f>
        <v/>
      </c>
      <c r="C192" s="58" t="str">
        <f>IF(AND($E192="",$F192=""),"",ML_N)</f>
        <v/>
      </c>
      <c r="D192" s="48" t="str">
        <f>IF($B192="","",IFERROR(VLOOKUP($B192,'Plan Cultivos'!$A$5:$D$204,4,FALSE)&amp;"",""))</f>
        <v/>
      </c>
      <c r="E192" s="47" t="n"/>
      <c r="F192" s="48" t="n"/>
      <c r="G192" s="47" t="n"/>
      <c r="H192" s="48" t="n"/>
      <c r="I192" s="49" t="n"/>
      <c r="J192" s="71" t="n"/>
      <c r="K192" s="72" t="str">
        <f>IF(AND(ISNUMBER($I192),ISNUMBER($J192)),$I192*$J192,"")</f>
        <v/>
      </c>
      <c r="L192" s="59" t="n"/>
      <c r="M192" s="49" t="n"/>
      <c r="N192" s="73" t="str">
        <f>IF(ISNUMBER($I192),MAX(0,$I192-N($M192)),"")</f>
        <v/>
      </c>
      <c r="O192" s="48" t="str">
        <f>IF(AND($E192="",$F192=""),"",ML_RESP)</f>
        <v/>
      </c>
      <c r="P192" s="47" t="n"/>
    </row>
    <row r="193">
      <c r="A193" s="42" t="inlineStr">
        <is>
          <t>I-189</t>
        </is>
      </c>
      <c r="B193" s="43" t="str">
        <f>IF(AND($E193="",$F193=""),"",IF(COUNTIF('Plan Cultivos'!$D$5:$D$204,"?*")=1,INDEX('Plan Cultivos'!$A$5:$A$204,MATCH("?*",'Plan Cultivos'!$D$5:$D$204,0)),""))</f>
        <v/>
      </c>
      <c r="C193" s="41" t="str">
        <f>IF(AND($E193="",$F193=""),"",ML_N)</f>
        <v/>
      </c>
      <c r="D193" s="43" t="str">
        <f>IF($B193="","",IFERROR(VLOOKUP($B193,'Plan Cultivos'!$A$5:$D$204,4,FALSE)&amp;"",""))</f>
        <v/>
      </c>
      <c r="E193" s="45" t="n"/>
      <c r="F193" s="43" t="n"/>
      <c r="G193" s="45" t="n"/>
      <c r="H193" s="43" t="n"/>
      <c r="I193" s="51" t="n"/>
      <c r="J193" s="69" t="n"/>
      <c r="K193" s="70" t="str">
        <f>IF(AND(ISNUMBER($I193),ISNUMBER($J193)),$I193*$J193,"")</f>
        <v/>
      </c>
      <c r="L193" s="52" t="n"/>
      <c r="M193" s="51" t="n"/>
      <c r="N193" s="44" t="str">
        <f>IF(ISNUMBER($I193),MAX(0,$I193-N($M193)),"")</f>
        <v/>
      </c>
      <c r="O193" s="43" t="str">
        <f>IF(AND($E193="",$F193=""),"",ML_RESP)</f>
        <v/>
      </c>
      <c r="P193" s="45" t="n"/>
    </row>
    <row r="194">
      <c r="A194" s="57" t="inlineStr">
        <is>
          <t>I-190</t>
        </is>
      </c>
      <c r="B194" s="48" t="str">
        <f>IF(AND($E194="",$F194=""),"",IF(COUNTIF('Plan Cultivos'!$D$5:$D$204,"?*")=1,INDEX('Plan Cultivos'!$A$5:$A$204,MATCH("?*",'Plan Cultivos'!$D$5:$D$204,0)),""))</f>
        <v/>
      </c>
      <c r="C194" s="58" t="str">
        <f>IF(AND($E194="",$F194=""),"",ML_N)</f>
        <v/>
      </c>
      <c r="D194" s="48" t="str">
        <f>IF($B194="","",IFERROR(VLOOKUP($B194,'Plan Cultivos'!$A$5:$D$204,4,FALSE)&amp;"",""))</f>
        <v/>
      </c>
      <c r="E194" s="47" t="n"/>
      <c r="F194" s="48" t="n"/>
      <c r="G194" s="47" t="n"/>
      <c r="H194" s="48" t="n"/>
      <c r="I194" s="49" t="n"/>
      <c r="J194" s="71" t="n"/>
      <c r="K194" s="72" t="str">
        <f>IF(AND(ISNUMBER($I194),ISNUMBER($J194)),$I194*$J194,"")</f>
        <v/>
      </c>
      <c r="L194" s="59" t="n"/>
      <c r="M194" s="49" t="n"/>
      <c r="N194" s="73" t="str">
        <f>IF(ISNUMBER($I194),MAX(0,$I194-N($M194)),"")</f>
        <v/>
      </c>
      <c r="O194" s="48" t="str">
        <f>IF(AND($E194="",$F194=""),"",ML_RESP)</f>
        <v/>
      </c>
      <c r="P194" s="47" t="n"/>
    </row>
    <row r="195">
      <c r="A195" s="42" t="inlineStr">
        <is>
          <t>I-191</t>
        </is>
      </c>
      <c r="B195" s="43" t="str">
        <f>IF(AND($E195="",$F195=""),"",IF(COUNTIF('Plan Cultivos'!$D$5:$D$204,"?*")=1,INDEX('Plan Cultivos'!$A$5:$A$204,MATCH("?*",'Plan Cultivos'!$D$5:$D$204,0)),""))</f>
        <v/>
      </c>
      <c r="C195" s="41" t="str">
        <f>IF(AND($E195="",$F195=""),"",ML_N)</f>
        <v/>
      </c>
      <c r="D195" s="43" t="str">
        <f>IF($B195="","",IFERROR(VLOOKUP($B195,'Plan Cultivos'!$A$5:$D$204,4,FALSE)&amp;"",""))</f>
        <v/>
      </c>
      <c r="E195" s="45" t="n"/>
      <c r="F195" s="43" t="n"/>
      <c r="G195" s="45" t="n"/>
      <c r="H195" s="43" t="n"/>
      <c r="I195" s="51" t="n"/>
      <c r="J195" s="69" t="n"/>
      <c r="K195" s="70" t="str">
        <f>IF(AND(ISNUMBER($I195),ISNUMBER($J195)),$I195*$J195,"")</f>
        <v/>
      </c>
      <c r="L195" s="52" t="n"/>
      <c r="M195" s="51" t="n"/>
      <c r="N195" s="44" t="str">
        <f>IF(ISNUMBER($I195),MAX(0,$I195-N($M195)),"")</f>
        <v/>
      </c>
      <c r="O195" s="43" t="str">
        <f>IF(AND($E195="",$F195=""),"",ML_RESP)</f>
        <v/>
      </c>
      <c r="P195" s="45" t="n"/>
    </row>
    <row r="196">
      <c r="A196" s="57" t="inlineStr">
        <is>
          <t>I-192</t>
        </is>
      </c>
      <c r="B196" s="48" t="str">
        <f>IF(AND($E196="",$F196=""),"",IF(COUNTIF('Plan Cultivos'!$D$5:$D$204,"?*")=1,INDEX('Plan Cultivos'!$A$5:$A$204,MATCH("?*",'Plan Cultivos'!$D$5:$D$204,0)),""))</f>
        <v/>
      </c>
      <c r="C196" s="58" t="str">
        <f>IF(AND($E196="",$F196=""),"",ML_N)</f>
        <v/>
      </c>
      <c r="D196" s="48" t="str">
        <f>IF($B196="","",IFERROR(VLOOKUP($B196,'Plan Cultivos'!$A$5:$D$204,4,FALSE)&amp;"",""))</f>
        <v/>
      </c>
      <c r="E196" s="47" t="n"/>
      <c r="F196" s="48" t="n"/>
      <c r="G196" s="47" t="n"/>
      <c r="H196" s="48" t="n"/>
      <c r="I196" s="49" t="n"/>
      <c r="J196" s="71" t="n"/>
      <c r="K196" s="72" t="str">
        <f>IF(AND(ISNUMBER($I196),ISNUMBER($J196)),$I196*$J196,"")</f>
        <v/>
      </c>
      <c r="L196" s="59" t="n"/>
      <c r="M196" s="49" t="n"/>
      <c r="N196" s="73" t="str">
        <f>IF(ISNUMBER($I196),MAX(0,$I196-N($M196)),"")</f>
        <v/>
      </c>
      <c r="O196" s="48" t="str">
        <f>IF(AND($E196="",$F196=""),"",ML_RESP)</f>
        <v/>
      </c>
      <c r="P196" s="47" t="n"/>
    </row>
    <row r="197">
      <c r="A197" s="42" t="inlineStr">
        <is>
          <t>I-193</t>
        </is>
      </c>
      <c r="B197" s="43" t="str">
        <f>IF(AND($E197="",$F197=""),"",IF(COUNTIF('Plan Cultivos'!$D$5:$D$204,"?*")=1,INDEX('Plan Cultivos'!$A$5:$A$204,MATCH("?*",'Plan Cultivos'!$D$5:$D$204,0)),""))</f>
        <v/>
      </c>
      <c r="C197" s="41" t="str">
        <f>IF(AND($E197="",$F197=""),"",ML_N)</f>
        <v/>
      </c>
      <c r="D197" s="43" t="str">
        <f>IF($B197="","",IFERROR(VLOOKUP($B197,'Plan Cultivos'!$A$5:$D$204,4,FALSE)&amp;"",""))</f>
        <v/>
      </c>
      <c r="E197" s="45" t="n"/>
      <c r="F197" s="43" t="n"/>
      <c r="G197" s="45" t="n"/>
      <c r="H197" s="43" t="n"/>
      <c r="I197" s="51" t="n"/>
      <c r="J197" s="69" t="n"/>
      <c r="K197" s="70" t="str">
        <f>IF(AND(ISNUMBER($I197),ISNUMBER($J197)),$I197*$J197,"")</f>
        <v/>
      </c>
      <c r="L197" s="52" t="n"/>
      <c r="M197" s="51" t="n"/>
      <c r="N197" s="44" t="str">
        <f>IF(ISNUMBER($I197),MAX(0,$I197-N($M197)),"")</f>
        <v/>
      </c>
      <c r="O197" s="43" t="str">
        <f>IF(AND($E197="",$F197=""),"",ML_RESP)</f>
        <v/>
      </c>
      <c r="P197" s="45" t="n"/>
    </row>
    <row r="198">
      <c r="A198" s="57" t="inlineStr">
        <is>
          <t>I-194</t>
        </is>
      </c>
      <c r="B198" s="48" t="str">
        <f>IF(AND($E198="",$F198=""),"",IF(COUNTIF('Plan Cultivos'!$D$5:$D$204,"?*")=1,INDEX('Plan Cultivos'!$A$5:$A$204,MATCH("?*",'Plan Cultivos'!$D$5:$D$204,0)),""))</f>
        <v/>
      </c>
      <c r="C198" s="58" t="str">
        <f>IF(AND($E198="",$F198=""),"",ML_N)</f>
        <v/>
      </c>
      <c r="D198" s="48" t="str">
        <f>IF($B198="","",IFERROR(VLOOKUP($B198,'Plan Cultivos'!$A$5:$D$204,4,FALSE)&amp;"",""))</f>
        <v/>
      </c>
      <c r="E198" s="47" t="n"/>
      <c r="F198" s="48" t="n"/>
      <c r="G198" s="47" t="n"/>
      <c r="H198" s="48" t="n"/>
      <c r="I198" s="49" t="n"/>
      <c r="J198" s="71" t="n"/>
      <c r="K198" s="72" t="str">
        <f>IF(AND(ISNUMBER($I198),ISNUMBER($J198)),$I198*$J198,"")</f>
        <v/>
      </c>
      <c r="L198" s="59" t="n"/>
      <c r="M198" s="49" t="n"/>
      <c r="N198" s="73" t="str">
        <f>IF(ISNUMBER($I198),MAX(0,$I198-N($M198)),"")</f>
        <v/>
      </c>
      <c r="O198" s="48" t="str">
        <f>IF(AND($E198="",$F198=""),"",ML_RESP)</f>
        <v/>
      </c>
      <c r="P198" s="47" t="n"/>
    </row>
    <row r="199">
      <c r="A199" s="42" t="inlineStr">
        <is>
          <t>I-195</t>
        </is>
      </c>
      <c r="B199" s="43" t="str">
        <f>IF(AND($E199="",$F199=""),"",IF(COUNTIF('Plan Cultivos'!$D$5:$D$204,"?*")=1,INDEX('Plan Cultivos'!$A$5:$A$204,MATCH("?*",'Plan Cultivos'!$D$5:$D$204,0)),""))</f>
        <v/>
      </c>
      <c r="C199" s="41" t="str">
        <f>IF(AND($E199="",$F199=""),"",ML_N)</f>
        <v/>
      </c>
      <c r="D199" s="43" t="str">
        <f>IF($B199="","",IFERROR(VLOOKUP($B199,'Plan Cultivos'!$A$5:$D$204,4,FALSE)&amp;"",""))</f>
        <v/>
      </c>
      <c r="E199" s="45" t="n"/>
      <c r="F199" s="43" t="n"/>
      <c r="G199" s="45" t="n"/>
      <c r="H199" s="43" t="n"/>
      <c r="I199" s="51" t="n"/>
      <c r="J199" s="69" t="n"/>
      <c r="K199" s="70" t="str">
        <f>IF(AND(ISNUMBER($I199),ISNUMBER($J199)),$I199*$J199,"")</f>
        <v/>
      </c>
      <c r="L199" s="52" t="n"/>
      <c r="M199" s="51" t="n"/>
      <c r="N199" s="44" t="str">
        <f>IF(ISNUMBER($I199),MAX(0,$I199-N($M199)),"")</f>
        <v/>
      </c>
      <c r="O199" s="43" t="str">
        <f>IF(AND($E199="",$F199=""),"",ML_RESP)</f>
        <v/>
      </c>
      <c r="P199" s="45" t="n"/>
    </row>
    <row r="200">
      <c r="A200" s="57" t="inlineStr">
        <is>
          <t>I-196</t>
        </is>
      </c>
      <c r="B200" s="48" t="str">
        <f>IF(AND($E200="",$F200=""),"",IF(COUNTIF('Plan Cultivos'!$D$5:$D$204,"?*")=1,INDEX('Plan Cultivos'!$A$5:$A$204,MATCH("?*",'Plan Cultivos'!$D$5:$D$204,0)),""))</f>
        <v/>
      </c>
      <c r="C200" s="58" t="str">
        <f>IF(AND($E200="",$F200=""),"",ML_N)</f>
        <v/>
      </c>
      <c r="D200" s="48" t="str">
        <f>IF($B200="","",IFERROR(VLOOKUP($B200,'Plan Cultivos'!$A$5:$D$204,4,FALSE)&amp;"",""))</f>
        <v/>
      </c>
      <c r="E200" s="47" t="n"/>
      <c r="F200" s="48" t="n"/>
      <c r="G200" s="47" t="n"/>
      <c r="H200" s="48" t="n"/>
      <c r="I200" s="49" t="n"/>
      <c r="J200" s="71" t="n"/>
      <c r="K200" s="72" t="str">
        <f>IF(AND(ISNUMBER($I200),ISNUMBER($J200)),$I200*$J200,"")</f>
        <v/>
      </c>
      <c r="L200" s="59" t="n"/>
      <c r="M200" s="49" t="n"/>
      <c r="N200" s="73" t="str">
        <f>IF(ISNUMBER($I200),MAX(0,$I200-N($M200)),"")</f>
        <v/>
      </c>
      <c r="O200" s="48" t="str">
        <f>IF(AND($E200="",$F200=""),"",ML_RESP)</f>
        <v/>
      </c>
      <c r="P200" s="47" t="n"/>
    </row>
    <row r="201">
      <c r="A201" s="42" t="inlineStr">
        <is>
          <t>I-197</t>
        </is>
      </c>
      <c r="B201" s="43" t="str">
        <f>IF(AND($E201="",$F201=""),"",IF(COUNTIF('Plan Cultivos'!$D$5:$D$204,"?*")=1,INDEX('Plan Cultivos'!$A$5:$A$204,MATCH("?*",'Plan Cultivos'!$D$5:$D$204,0)),""))</f>
        <v/>
      </c>
      <c r="C201" s="41" t="str">
        <f>IF(AND($E201="",$F201=""),"",ML_N)</f>
        <v/>
      </c>
      <c r="D201" s="43" t="str">
        <f>IF($B201="","",IFERROR(VLOOKUP($B201,'Plan Cultivos'!$A$5:$D$204,4,FALSE)&amp;"",""))</f>
        <v/>
      </c>
      <c r="E201" s="45" t="n"/>
      <c r="F201" s="43" t="n"/>
      <c r="G201" s="45" t="n"/>
      <c r="H201" s="43" t="n"/>
      <c r="I201" s="51" t="n"/>
      <c r="J201" s="69" t="n"/>
      <c r="K201" s="70" t="str">
        <f>IF(AND(ISNUMBER($I201),ISNUMBER($J201)),$I201*$J201,"")</f>
        <v/>
      </c>
      <c r="L201" s="52" t="n"/>
      <c r="M201" s="51" t="n"/>
      <c r="N201" s="44" t="str">
        <f>IF(ISNUMBER($I201),MAX(0,$I201-N($M201)),"")</f>
        <v/>
      </c>
      <c r="O201" s="43" t="str">
        <f>IF(AND($E201="",$F201=""),"",ML_RESP)</f>
        <v/>
      </c>
      <c r="P201" s="45" t="n"/>
    </row>
    <row r="202">
      <c r="A202" s="57" t="inlineStr">
        <is>
          <t>I-198</t>
        </is>
      </c>
      <c r="B202" s="48" t="str">
        <f>IF(AND($E202="",$F202=""),"",IF(COUNTIF('Plan Cultivos'!$D$5:$D$204,"?*")=1,INDEX('Plan Cultivos'!$A$5:$A$204,MATCH("?*",'Plan Cultivos'!$D$5:$D$204,0)),""))</f>
        <v/>
      </c>
      <c r="C202" s="58" t="str">
        <f>IF(AND($E202="",$F202=""),"",ML_N)</f>
        <v/>
      </c>
      <c r="D202" s="48" t="str">
        <f>IF($B202="","",IFERROR(VLOOKUP($B202,'Plan Cultivos'!$A$5:$D$204,4,FALSE)&amp;"",""))</f>
        <v/>
      </c>
      <c r="E202" s="47" t="n"/>
      <c r="F202" s="48" t="n"/>
      <c r="G202" s="47" t="n"/>
      <c r="H202" s="48" t="n"/>
      <c r="I202" s="49" t="n"/>
      <c r="J202" s="71" t="n"/>
      <c r="K202" s="72" t="str">
        <f>IF(AND(ISNUMBER($I202),ISNUMBER($J202)),$I202*$J202,"")</f>
        <v/>
      </c>
      <c r="L202" s="59" t="n"/>
      <c r="M202" s="49" t="n"/>
      <c r="N202" s="73" t="str">
        <f>IF(ISNUMBER($I202),MAX(0,$I202-N($M202)),"")</f>
        <v/>
      </c>
      <c r="O202" s="48" t="str">
        <f>IF(AND($E202="",$F202=""),"",ML_RESP)</f>
        <v/>
      </c>
      <c r="P202" s="47" t="n"/>
    </row>
    <row r="203">
      <c r="A203" s="42" t="inlineStr">
        <is>
          <t>I-199</t>
        </is>
      </c>
      <c r="B203" s="43" t="str">
        <f>IF(AND($E203="",$F203=""),"",IF(COUNTIF('Plan Cultivos'!$D$5:$D$204,"?*")=1,INDEX('Plan Cultivos'!$A$5:$A$204,MATCH("?*",'Plan Cultivos'!$D$5:$D$204,0)),""))</f>
        <v/>
      </c>
      <c r="C203" s="41" t="str">
        <f>IF(AND($E203="",$F203=""),"",ML_N)</f>
        <v/>
      </c>
      <c r="D203" s="43" t="str">
        <f>IF($B203="","",IFERROR(VLOOKUP($B203,'Plan Cultivos'!$A$5:$D$204,4,FALSE)&amp;"",""))</f>
        <v/>
      </c>
      <c r="E203" s="45" t="n"/>
      <c r="F203" s="43" t="n"/>
      <c r="G203" s="45" t="n"/>
      <c r="H203" s="43" t="n"/>
      <c r="I203" s="51" t="n"/>
      <c r="J203" s="69" t="n"/>
      <c r="K203" s="70" t="str">
        <f>IF(AND(ISNUMBER($I203),ISNUMBER($J203)),$I203*$J203,"")</f>
        <v/>
      </c>
      <c r="L203" s="52" t="n"/>
      <c r="M203" s="51" t="n"/>
      <c r="N203" s="44" t="str">
        <f>IF(ISNUMBER($I203),MAX(0,$I203-N($M203)),"")</f>
        <v/>
      </c>
      <c r="O203" s="43" t="str">
        <f>IF(AND($E203="",$F203=""),"",ML_RESP)</f>
        <v/>
      </c>
      <c r="P203" s="45" t="n"/>
    </row>
    <row r="204">
      <c r="A204" s="57" t="inlineStr">
        <is>
          <t>I-200</t>
        </is>
      </c>
      <c r="B204" s="48" t="str">
        <f>IF(AND($E204="",$F204=""),"",IF(COUNTIF('Plan Cultivos'!$D$5:$D$204,"?*")=1,INDEX('Plan Cultivos'!$A$5:$A$204,MATCH("?*",'Plan Cultivos'!$D$5:$D$204,0)),""))</f>
        <v/>
      </c>
      <c r="C204" s="58" t="str">
        <f>IF(AND($E204="",$F204=""),"",ML_N)</f>
        <v/>
      </c>
      <c r="D204" s="48" t="str">
        <f>IF($B204="","",IFERROR(VLOOKUP($B204,'Plan Cultivos'!$A$5:$D$204,4,FALSE)&amp;"",""))</f>
        <v/>
      </c>
      <c r="E204" s="47" t="n"/>
      <c r="F204" s="48" t="n"/>
      <c r="G204" s="47" t="n"/>
      <c r="H204" s="48" t="n"/>
      <c r="I204" s="49" t="n"/>
      <c r="J204" s="71" t="n"/>
      <c r="K204" s="72" t="str">
        <f>IF(AND(ISNUMBER($I204),ISNUMBER($J204)),$I204*$J204,"")</f>
        <v/>
      </c>
      <c r="L204" s="59" t="n"/>
      <c r="M204" s="49" t="n"/>
      <c r="N204" s="73" t="str">
        <f>IF(ISNUMBER($I204),MAX(0,$I204-N($M204)),"")</f>
        <v/>
      </c>
      <c r="O204" s="48" t="str">
        <f>IF(AND($E204="",$F204=""),"",ML_RESP)</f>
        <v/>
      </c>
      <c r="P204" s="47" t="n"/>
    </row>
    <row r="205">
      <c r="A205" s="42" t="inlineStr">
        <is>
          <t>I-201</t>
        </is>
      </c>
      <c r="B205" s="43" t="str">
        <f>IF(AND($E205="",$F205=""),"",IF(COUNTIF('Plan Cultivos'!$D$5:$D$204,"?*")=1,INDEX('Plan Cultivos'!$A$5:$A$204,MATCH("?*",'Plan Cultivos'!$D$5:$D$204,0)),""))</f>
        <v/>
      </c>
      <c r="C205" s="41" t="str">
        <f>IF(AND($E205="",$F205=""),"",ML_N)</f>
        <v/>
      </c>
      <c r="D205" s="43" t="str">
        <f>IF($B205="","",IFERROR(VLOOKUP($B205,'Plan Cultivos'!$A$5:$D$204,4,FALSE)&amp;"",""))</f>
        <v/>
      </c>
      <c r="E205" s="45" t="n"/>
      <c r="F205" s="43" t="n"/>
      <c r="G205" s="45" t="n"/>
      <c r="H205" s="43" t="n"/>
      <c r="I205" s="51" t="n"/>
      <c r="J205" s="69" t="n"/>
      <c r="K205" s="70" t="str">
        <f>IF(AND(ISNUMBER($I205),ISNUMBER($J205)),$I205*$J205,"")</f>
        <v/>
      </c>
      <c r="L205" s="52" t="n"/>
      <c r="M205" s="51" t="n"/>
      <c r="N205" s="44" t="str">
        <f>IF(ISNUMBER($I205),MAX(0,$I205-N($M205)),"")</f>
        <v/>
      </c>
      <c r="O205" s="43" t="str">
        <f>IF(AND($E205="",$F205=""),"",ML_RESP)</f>
        <v/>
      </c>
      <c r="P205" s="45" t="n"/>
    </row>
    <row r="206">
      <c r="A206" s="57" t="inlineStr">
        <is>
          <t>I-202</t>
        </is>
      </c>
      <c r="B206" s="48" t="str">
        <f>IF(AND($E206="",$F206=""),"",IF(COUNTIF('Plan Cultivos'!$D$5:$D$204,"?*")=1,INDEX('Plan Cultivos'!$A$5:$A$204,MATCH("?*",'Plan Cultivos'!$D$5:$D$204,0)),""))</f>
        <v/>
      </c>
      <c r="C206" s="58" t="str">
        <f>IF(AND($E206="",$F206=""),"",ML_N)</f>
        <v/>
      </c>
      <c r="D206" s="48" t="str">
        <f>IF($B206="","",IFERROR(VLOOKUP($B206,'Plan Cultivos'!$A$5:$D$204,4,FALSE)&amp;"",""))</f>
        <v/>
      </c>
      <c r="E206" s="47" t="n"/>
      <c r="F206" s="48" t="n"/>
      <c r="G206" s="47" t="n"/>
      <c r="H206" s="48" t="n"/>
      <c r="I206" s="49" t="n"/>
      <c r="J206" s="71" t="n"/>
      <c r="K206" s="72" t="str">
        <f>IF(AND(ISNUMBER($I206),ISNUMBER($J206)),$I206*$J206,"")</f>
        <v/>
      </c>
      <c r="L206" s="59" t="n"/>
      <c r="M206" s="49" t="n"/>
      <c r="N206" s="73" t="str">
        <f>IF(ISNUMBER($I206),MAX(0,$I206-N($M206)),"")</f>
        <v/>
      </c>
      <c r="O206" s="48" t="str">
        <f>IF(AND($E206="",$F206=""),"",ML_RESP)</f>
        <v/>
      </c>
      <c r="P206" s="47" t="n"/>
    </row>
    <row r="207">
      <c r="A207" s="42" t="inlineStr">
        <is>
          <t>I-203</t>
        </is>
      </c>
      <c r="B207" s="43" t="str">
        <f>IF(AND($E207="",$F207=""),"",IF(COUNTIF('Plan Cultivos'!$D$5:$D$204,"?*")=1,INDEX('Plan Cultivos'!$A$5:$A$204,MATCH("?*",'Plan Cultivos'!$D$5:$D$204,0)),""))</f>
        <v/>
      </c>
      <c r="C207" s="41" t="str">
        <f>IF(AND($E207="",$F207=""),"",ML_N)</f>
        <v/>
      </c>
      <c r="D207" s="43" t="str">
        <f>IF($B207="","",IFERROR(VLOOKUP($B207,'Plan Cultivos'!$A$5:$D$204,4,FALSE)&amp;"",""))</f>
        <v/>
      </c>
      <c r="E207" s="45" t="n"/>
      <c r="F207" s="43" t="n"/>
      <c r="G207" s="45" t="n"/>
      <c r="H207" s="43" t="n"/>
      <c r="I207" s="51" t="n"/>
      <c r="J207" s="69" t="n"/>
      <c r="K207" s="70" t="str">
        <f>IF(AND(ISNUMBER($I207),ISNUMBER($J207)),$I207*$J207,"")</f>
        <v/>
      </c>
      <c r="L207" s="52" t="n"/>
      <c r="M207" s="51" t="n"/>
      <c r="N207" s="44" t="str">
        <f>IF(ISNUMBER($I207),MAX(0,$I207-N($M207)),"")</f>
        <v/>
      </c>
      <c r="O207" s="43" t="str">
        <f>IF(AND($E207="",$F207=""),"",ML_RESP)</f>
        <v/>
      </c>
      <c r="P207" s="45" t="n"/>
    </row>
    <row r="208">
      <c r="A208" s="57" t="inlineStr">
        <is>
          <t>I-204</t>
        </is>
      </c>
      <c r="B208" s="48" t="str">
        <f>IF(AND($E208="",$F208=""),"",IF(COUNTIF('Plan Cultivos'!$D$5:$D$204,"?*")=1,INDEX('Plan Cultivos'!$A$5:$A$204,MATCH("?*",'Plan Cultivos'!$D$5:$D$204,0)),""))</f>
        <v/>
      </c>
      <c r="C208" s="58" t="str">
        <f>IF(AND($E208="",$F208=""),"",ML_N)</f>
        <v/>
      </c>
      <c r="D208" s="48" t="str">
        <f>IF($B208="","",IFERROR(VLOOKUP($B208,'Plan Cultivos'!$A$5:$D$204,4,FALSE)&amp;"",""))</f>
        <v/>
      </c>
      <c r="E208" s="47" t="n"/>
      <c r="F208" s="48" t="n"/>
      <c r="G208" s="47" t="n"/>
      <c r="H208" s="48" t="n"/>
      <c r="I208" s="49" t="n"/>
      <c r="J208" s="71" t="n"/>
      <c r="K208" s="72" t="str">
        <f>IF(AND(ISNUMBER($I208),ISNUMBER($J208)),$I208*$J208,"")</f>
        <v/>
      </c>
      <c r="L208" s="59" t="n"/>
      <c r="M208" s="49" t="n"/>
      <c r="N208" s="73" t="str">
        <f>IF(ISNUMBER($I208),MAX(0,$I208-N($M208)),"")</f>
        <v/>
      </c>
      <c r="O208" s="48" t="str">
        <f>IF(AND($E208="",$F208=""),"",ML_RESP)</f>
        <v/>
      </c>
      <c r="P208" s="47" t="n"/>
    </row>
    <row r="209">
      <c r="A209" s="42" t="inlineStr">
        <is>
          <t>I-205</t>
        </is>
      </c>
      <c r="B209" s="43" t="str">
        <f>IF(AND($E209="",$F209=""),"",IF(COUNTIF('Plan Cultivos'!$D$5:$D$204,"?*")=1,INDEX('Plan Cultivos'!$A$5:$A$204,MATCH("?*",'Plan Cultivos'!$D$5:$D$204,0)),""))</f>
        <v/>
      </c>
      <c r="C209" s="41" t="str">
        <f>IF(AND($E209="",$F209=""),"",ML_N)</f>
        <v/>
      </c>
      <c r="D209" s="43" t="str">
        <f>IF($B209="","",IFERROR(VLOOKUP($B209,'Plan Cultivos'!$A$5:$D$204,4,FALSE)&amp;"",""))</f>
        <v/>
      </c>
      <c r="E209" s="45" t="n"/>
      <c r="F209" s="43" t="n"/>
      <c r="G209" s="45" t="n"/>
      <c r="H209" s="43" t="n"/>
      <c r="I209" s="51" t="n"/>
      <c r="J209" s="69" t="n"/>
      <c r="K209" s="70" t="str">
        <f>IF(AND(ISNUMBER($I209),ISNUMBER($J209)),$I209*$J209,"")</f>
        <v/>
      </c>
      <c r="L209" s="52" t="n"/>
      <c r="M209" s="51" t="n"/>
      <c r="N209" s="44" t="str">
        <f>IF(ISNUMBER($I209),MAX(0,$I209-N($M209)),"")</f>
        <v/>
      </c>
      <c r="O209" s="43" t="str">
        <f>IF(AND($E209="",$F209=""),"",ML_RESP)</f>
        <v/>
      </c>
      <c r="P209" s="45" t="n"/>
    </row>
    <row r="210">
      <c r="A210" s="57" t="inlineStr">
        <is>
          <t>I-206</t>
        </is>
      </c>
      <c r="B210" s="48" t="str">
        <f>IF(AND($E210="",$F210=""),"",IF(COUNTIF('Plan Cultivos'!$D$5:$D$204,"?*")=1,INDEX('Plan Cultivos'!$A$5:$A$204,MATCH("?*",'Plan Cultivos'!$D$5:$D$204,0)),""))</f>
        <v/>
      </c>
      <c r="C210" s="58" t="str">
        <f>IF(AND($E210="",$F210=""),"",ML_N)</f>
        <v/>
      </c>
      <c r="D210" s="48" t="str">
        <f>IF($B210="","",IFERROR(VLOOKUP($B210,'Plan Cultivos'!$A$5:$D$204,4,FALSE)&amp;"",""))</f>
        <v/>
      </c>
      <c r="E210" s="47" t="n"/>
      <c r="F210" s="48" t="n"/>
      <c r="G210" s="47" t="n"/>
      <c r="H210" s="48" t="n"/>
      <c r="I210" s="49" t="n"/>
      <c r="J210" s="71" t="n"/>
      <c r="K210" s="72" t="str">
        <f>IF(AND(ISNUMBER($I210),ISNUMBER($J210)),$I210*$J210,"")</f>
        <v/>
      </c>
      <c r="L210" s="59" t="n"/>
      <c r="M210" s="49" t="n"/>
      <c r="N210" s="73" t="str">
        <f>IF(ISNUMBER($I210),MAX(0,$I210-N($M210)),"")</f>
        <v/>
      </c>
      <c r="O210" s="48" t="str">
        <f>IF(AND($E210="",$F210=""),"",ML_RESP)</f>
        <v/>
      </c>
      <c r="P210" s="47" t="n"/>
    </row>
    <row r="211">
      <c r="A211" s="42" t="inlineStr">
        <is>
          <t>I-207</t>
        </is>
      </c>
      <c r="B211" s="43" t="str">
        <f>IF(AND($E211="",$F211=""),"",IF(COUNTIF('Plan Cultivos'!$D$5:$D$204,"?*")=1,INDEX('Plan Cultivos'!$A$5:$A$204,MATCH("?*",'Plan Cultivos'!$D$5:$D$204,0)),""))</f>
        <v/>
      </c>
      <c r="C211" s="41" t="str">
        <f>IF(AND($E211="",$F211=""),"",ML_N)</f>
        <v/>
      </c>
      <c r="D211" s="43" t="str">
        <f>IF($B211="","",IFERROR(VLOOKUP($B211,'Plan Cultivos'!$A$5:$D$204,4,FALSE)&amp;"",""))</f>
        <v/>
      </c>
      <c r="E211" s="45" t="n"/>
      <c r="F211" s="43" t="n"/>
      <c r="G211" s="45" t="n"/>
      <c r="H211" s="43" t="n"/>
      <c r="I211" s="51" t="n"/>
      <c r="J211" s="69" t="n"/>
      <c r="K211" s="70" t="str">
        <f>IF(AND(ISNUMBER($I211),ISNUMBER($J211)),$I211*$J211,"")</f>
        <v/>
      </c>
      <c r="L211" s="52" t="n"/>
      <c r="M211" s="51" t="n"/>
      <c r="N211" s="44" t="str">
        <f>IF(ISNUMBER($I211),MAX(0,$I211-N($M211)),"")</f>
        <v/>
      </c>
      <c r="O211" s="43" t="str">
        <f>IF(AND($E211="",$F211=""),"",ML_RESP)</f>
        <v/>
      </c>
      <c r="P211" s="45" t="n"/>
    </row>
    <row r="212">
      <c r="A212" s="57" t="inlineStr">
        <is>
          <t>I-208</t>
        </is>
      </c>
      <c r="B212" s="48" t="str">
        <f>IF(AND($E212="",$F212=""),"",IF(COUNTIF('Plan Cultivos'!$D$5:$D$204,"?*")=1,INDEX('Plan Cultivos'!$A$5:$A$204,MATCH("?*",'Plan Cultivos'!$D$5:$D$204,0)),""))</f>
        <v/>
      </c>
      <c r="C212" s="58" t="str">
        <f>IF(AND($E212="",$F212=""),"",ML_N)</f>
        <v/>
      </c>
      <c r="D212" s="48" t="str">
        <f>IF($B212="","",IFERROR(VLOOKUP($B212,'Plan Cultivos'!$A$5:$D$204,4,FALSE)&amp;"",""))</f>
        <v/>
      </c>
      <c r="E212" s="47" t="n"/>
      <c r="F212" s="48" t="n"/>
      <c r="G212" s="47" t="n"/>
      <c r="H212" s="48" t="n"/>
      <c r="I212" s="49" t="n"/>
      <c r="J212" s="71" t="n"/>
      <c r="K212" s="72" t="str">
        <f>IF(AND(ISNUMBER($I212),ISNUMBER($J212)),$I212*$J212,"")</f>
        <v/>
      </c>
      <c r="L212" s="59" t="n"/>
      <c r="M212" s="49" t="n"/>
      <c r="N212" s="73" t="str">
        <f>IF(ISNUMBER($I212),MAX(0,$I212-N($M212)),"")</f>
        <v/>
      </c>
      <c r="O212" s="48" t="str">
        <f>IF(AND($E212="",$F212=""),"",ML_RESP)</f>
        <v/>
      </c>
      <c r="P212" s="47" t="n"/>
    </row>
    <row r="213">
      <c r="A213" s="42" t="inlineStr">
        <is>
          <t>I-209</t>
        </is>
      </c>
      <c r="B213" s="43" t="str">
        <f>IF(AND($E213="",$F213=""),"",IF(COUNTIF('Plan Cultivos'!$D$5:$D$204,"?*")=1,INDEX('Plan Cultivos'!$A$5:$A$204,MATCH("?*",'Plan Cultivos'!$D$5:$D$204,0)),""))</f>
        <v/>
      </c>
      <c r="C213" s="41" t="str">
        <f>IF(AND($E213="",$F213=""),"",ML_N)</f>
        <v/>
      </c>
      <c r="D213" s="43" t="str">
        <f>IF($B213="","",IFERROR(VLOOKUP($B213,'Plan Cultivos'!$A$5:$D$204,4,FALSE)&amp;"",""))</f>
        <v/>
      </c>
      <c r="E213" s="45" t="n"/>
      <c r="F213" s="43" t="n"/>
      <c r="G213" s="45" t="n"/>
      <c r="H213" s="43" t="n"/>
      <c r="I213" s="51" t="n"/>
      <c r="J213" s="69" t="n"/>
      <c r="K213" s="70" t="str">
        <f>IF(AND(ISNUMBER($I213),ISNUMBER($J213)),$I213*$J213,"")</f>
        <v/>
      </c>
      <c r="L213" s="52" t="n"/>
      <c r="M213" s="51" t="n"/>
      <c r="N213" s="44" t="str">
        <f>IF(ISNUMBER($I213),MAX(0,$I213-N($M213)),"")</f>
        <v/>
      </c>
      <c r="O213" s="43" t="str">
        <f>IF(AND($E213="",$F213=""),"",ML_RESP)</f>
        <v/>
      </c>
      <c r="P213" s="45" t="n"/>
    </row>
    <row r="214">
      <c r="A214" s="57" t="inlineStr">
        <is>
          <t>I-210</t>
        </is>
      </c>
      <c r="B214" s="48" t="str">
        <f>IF(AND($E214="",$F214=""),"",IF(COUNTIF('Plan Cultivos'!$D$5:$D$204,"?*")=1,INDEX('Plan Cultivos'!$A$5:$A$204,MATCH("?*",'Plan Cultivos'!$D$5:$D$204,0)),""))</f>
        <v/>
      </c>
      <c r="C214" s="58" t="str">
        <f>IF(AND($E214="",$F214=""),"",ML_N)</f>
        <v/>
      </c>
      <c r="D214" s="48" t="str">
        <f>IF($B214="","",IFERROR(VLOOKUP($B214,'Plan Cultivos'!$A$5:$D$204,4,FALSE)&amp;"",""))</f>
        <v/>
      </c>
      <c r="E214" s="47" t="n"/>
      <c r="F214" s="48" t="n"/>
      <c r="G214" s="47" t="n"/>
      <c r="H214" s="48" t="n"/>
      <c r="I214" s="49" t="n"/>
      <c r="J214" s="71" t="n"/>
      <c r="K214" s="72" t="str">
        <f>IF(AND(ISNUMBER($I214),ISNUMBER($J214)),$I214*$J214,"")</f>
        <v/>
      </c>
      <c r="L214" s="59" t="n"/>
      <c r="M214" s="49" t="n"/>
      <c r="N214" s="73" t="str">
        <f>IF(ISNUMBER($I214),MAX(0,$I214-N($M214)),"")</f>
        <v/>
      </c>
      <c r="O214" s="48" t="str">
        <f>IF(AND($E214="",$F214=""),"",ML_RESP)</f>
        <v/>
      </c>
      <c r="P214" s="47" t="n"/>
    </row>
    <row r="215">
      <c r="A215" s="42" t="inlineStr">
        <is>
          <t>I-211</t>
        </is>
      </c>
      <c r="B215" s="43" t="str">
        <f>IF(AND($E215="",$F215=""),"",IF(COUNTIF('Plan Cultivos'!$D$5:$D$204,"?*")=1,INDEX('Plan Cultivos'!$A$5:$A$204,MATCH("?*",'Plan Cultivos'!$D$5:$D$204,0)),""))</f>
        <v/>
      </c>
      <c r="C215" s="41" t="str">
        <f>IF(AND($E215="",$F215=""),"",ML_N)</f>
        <v/>
      </c>
      <c r="D215" s="43" t="str">
        <f>IF($B215="","",IFERROR(VLOOKUP($B215,'Plan Cultivos'!$A$5:$D$204,4,FALSE)&amp;"",""))</f>
        <v/>
      </c>
      <c r="E215" s="45" t="n"/>
      <c r="F215" s="43" t="n"/>
      <c r="G215" s="45" t="n"/>
      <c r="H215" s="43" t="n"/>
      <c r="I215" s="51" t="n"/>
      <c r="J215" s="69" t="n"/>
      <c r="K215" s="70" t="str">
        <f>IF(AND(ISNUMBER($I215),ISNUMBER($J215)),$I215*$J215,"")</f>
        <v/>
      </c>
      <c r="L215" s="52" t="n"/>
      <c r="M215" s="51" t="n"/>
      <c r="N215" s="44" t="str">
        <f>IF(ISNUMBER($I215),MAX(0,$I215-N($M215)),"")</f>
        <v/>
      </c>
      <c r="O215" s="43" t="str">
        <f>IF(AND($E215="",$F215=""),"",ML_RESP)</f>
        <v/>
      </c>
      <c r="P215" s="45" t="n"/>
    </row>
    <row r="216">
      <c r="A216" s="57" t="inlineStr">
        <is>
          <t>I-212</t>
        </is>
      </c>
      <c r="B216" s="48" t="str">
        <f>IF(AND($E216="",$F216=""),"",IF(COUNTIF('Plan Cultivos'!$D$5:$D$204,"?*")=1,INDEX('Plan Cultivos'!$A$5:$A$204,MATCH("?*",'Plan Cultivos'!$D$5:$D$204,0)),""))</f>
        <v/>
      </c>
      <c r="C216" s="58" t="str">
        <f>IF(AND($E216="",$F216=""),"",ML_N)</f>
        <v/>
      </c>
      <c r="D216" s="48" t="str">
        <f>IF($B216="","",IFERROR(VLOOKUP($B216,'Plan Cultivos'!$A$5:$D$204,4,FALSE)&amp;"",""))</f>
        <v/>
      </c>
      <c r="E216" s="47" t="n"/>
      <c r="F216" s="48" t="n"/>
      <c r="G216" s="47" t="n"/>
      <c r="H216" s="48" t="n"/>
      <c r="I216" s="49" t="n"/>
      <c r="J216" s="71" t="n"/>
      <c r="K216" s="72" t="str">
        <f>IF(AND(ISNUMBER($I216),ISNUMBER($J216)),$I216*$J216,"")</f>
        <v/>
      </c>
      <c r="L216" s="59" t="n"/>
      <c r="M216" s="49" t="n"/>
      <c r="N216" s="73" t="str">
        <f>IF(ISNUMBER($I216),MAX(0,$I216-N($M216)),"")</f>
        <v/>
      </c>
      <c r="O216" s="48" t="str">
        <f>IF(AND($E216="",$F216=""),"",ML_RESP)</f>
        <v/>
      </c>
      <c r="P216" s="47" t="n"/>
    </row>
    <row r="217">
      <c r="A217" s="42" t="inlineStr">
        <is>
          <t>I-213</t>
        </is>
      </c>
      <c r="B217" s="43" t="str">
        <f>IF(AND($E217="",$F217=""),"",IF(COUNTIF('Plan Cultivos'!$D$5:$D$204,"?*")=1,INDEX('Plan Cultivos'!$A$5:$A$204,MATCH("?*",'Plan Cultivos'!$D$5:$D$204,0)),""))</f>
        <v/>
      </c>
      <c r="C217" s="41" t="str">
        <f>IF(AND($E217="",$F217=""),"",ML_N)</f>
        <v/>
      </c>
      <c r="D217" s="43" t="str">
        <f>IF($B217="","",IFERROR(VLOOKUP($B217,'Plan Cultivos'!$A$5:$D$204,4,FALSE)&amp;"",""))</f>
        <v/>
      </c>
      <c r="E217" s="45" t="n"/>
      <c r="F217" s="43" t="n"/>
      <c r="G217" s="45" t="n"/>
      <c r="H217" s="43" t="n"/>
      <c r="I217" s="51" t="n"/>
      <c r="J217" s="69" t="n"/>
      <c r="K217" s="70" t="str">
        <f>IF(AND(ISNUMBER($I217),ISNUMBER($J217)),$I217*$J217,"")</f>
        <v/>
      </c>
      <c r="L217" s="52" t="n"/>
      <c r="M217" s="51" t="n"/>
      <c r="N217" s="44" t="str">
        <f>IF(ISNUMBER($I217),MAX(0,$I217-N($M217)),"")</f>
        <v/>
      </c>
      <c r="O217" s="43" t="str">
        <f>IF(AND($E217="",$F217=""),"",ML_RESP)</f>
        <v/>
      </c>
      <c r="P217" s="45" t="n"/>
    </row>
    <row r="218">
      <c r="A218" s="57" t="inlineStr">
        <is>
          <t>I-214</t>
        </is>
      </c>
      <c r="B218" s="48" t="str">
        <f>IF(AND($E218="",$F218=""),"",IF(COUNTIF('Plan Cultivos'!$D$5:$D$204,"?*")=1,INDEX('Plan Cultivos'!$A$5:$A$204,MATCH("?*",'Plan Cultivos'!$D$5:$D$204,0)),""))</f>
        <v/>
      </c>
      <c r="C218" s="58" t="str">
        <f>IF(AND($E218="",$F218=""),"",ML_N)</f>
        <v/>
      </c>
      <c r="D218" s="48" t="str">
        <f>IF($B218="","",IFERROR(VLOOKUP($B218,'Plan Cultivos'!$A$5:$D$204,4,FALSE)&amp;"",""))</f>
        <v/>
      </c>
      <c r="E218" s="47" t="n"/>
      <c r="F218" s="48" t="n"/>
      <c r="G218" s="47" t="n"/>
      <c r="H218" s="48" t="n"/>
      <c r="I218" s="49" t="n"/>
      <c r="J218" s="71" t="n"/>
      <c r="K218" s="72" t="str">
        <f>IF(AND(ISNUMBER($I218),ISNUMBER($J218)),$I218*$J218,"")</f>
        <v/>
      </c>
      <c r="L218" s="59" t="n"/>
      <c r="M218" s="49" t="n"/>
      <c r="N218" s="73" t="str">
        <f>IF(ISNUMBER($I218),MAX(0,$I218-N($M218)),"")</f>
        <v/>
      </c>
      <c r="O218" s="48" t="str">
        <f>IF(AND($E218="",$F218=""),"",ML_RESP)</f>
        <v/>
      </c>
      <c r="P218" s="47" t="n"/>
    </row>
    <row r="219">
      <c r="A219" s="42" t="inlineStr">
        <is>
          <t>I-215</t>
        </is>
      </c>
      <c r="B219" s="43" t="str">
        <f>IF(AND($E219="",$F219=""),"",IF(COUNTIF('Plan Cultivos'!$D$5:$D$204,"?*")=1,INDEX('Plan Cultivos'!$A$5:$A$204,MATCH("?*",'Plan Cultivos'!$D$5:$D$204,0)),""))</f>
        <v/>
      </c>
      <c r="C219" s="41" t="str">
        <f>IF(AND($E219="",$F219=""),"",ML_N)</f>
        <v/>
      </c>
      <c r="D219" s="43" t="str">
        <f>IF($B219="","",IFERROR(VLOOKUP($B219,'Plan Cultivos'!$A$5:$D$204,4,FALSE)&amp;"",""))</f>
        <v/>
      </c>
      <c r="E219" s="45" t="n"/>
      <c r="F219" s="43" t="n"/>
      <c r="G219" s="45" t="n"/>
      <c r="H219" s="43" t="n"/>
      <c r="I219" s="51" t="n"/>
      <c r="J219" s="69" t="n"/>
      <c r="K219" s="70" t="str">
        <f>IF(AND(ISNUMBER($I219),ISNUMBER($J219)),$I219*$J219,"")</f>
        <v/>
      </c>
      <c r="L219" s="52" t="n"/>
      <c r="M219" s="51" t="n"/>
      <c r="N219" s="44" t="str">
        <f>IF(ISNUMBER($I219),MAX(0,$I219-N($M219)),"")</f>
        <v/>
      </c>
      <c r="O219" s="43" t="str">
        <f>IF(AND($E219="",$F219=""),"",ML_RESP)</f>
        <v/>
      </c>
      <c r="P219" s="45" t="n"/>
    </row>
    <row r="220">
      <c r="A220" s="57" t="inlineStr">
        <is>
          <t>I-216</t>
        </is>
      </c>
      <c r="B220" s="48" t="str">
        <f>IF(AND($E220="",$F220=""),"",IF(COUNTIF('Plan Cultivos'!$D$5:$D$204,"?*")=1,INDEX('Plan Cultivos'!$A$5:$A$204,MATCH("?*",'Plan Cultivos'!$D$5:$D$204,0)),""))</f>
        <v/>
      </c>
      <c r="C220" s="58" t="str">
        <f>IF(AND($E220="",$F220=""),"",ML_N)</f>
        <v/>
      </c>
      <c r="D220" s="48" t="str">
        <f>IF($B220="","",IFERROR(VLOOKUP($B220,'Plan Cultivos'!$A$5:$D$204,4,FALSE)&amp;"",""))</f>
        <v/>
      </c>
      <c r="E220" s="47" t="n"/>
      <c r="F220" s="48" t="n"/>
      <c r="G220" s="47" t="n"/>
      <c r="H220" s="48" t="n"/>
      <c r="I220" s="49" t="n"/>
      <c r="J220" s="71" t="n"/>
      <c r="K220" s="72" t="str">
        <f>IF(AND(ISNUMBER($I220),ISNUMBER($J220)),$I220*$J220,"")</f>
        <v/>
      </c>
      <c r="L220" s="59" t="n"/>
      <c r="M220" s="49" t="n"/>
      <c r="N220" s="73" t="str">
        <f>IF(ISNUMBER($I220),MAX(0,$I220-N($M220)),"")</f>
        <v/>
      </c>
      <c r="O220" s="48" t="str">
        <f>IF(AND($E220="",$F220=""),"",ML_RESP)</f>
        <v/>
      </c>
      <c r="P220" s="47" t="n"/>
    </row>
    <row r="221">
      <c r="A221" s="42" t="inlineStr">
        <is>
          <t>I-217</t>
        </is>
      </c>
      <c r="B221" s="43" t="str">
        <f>IF(AND($E221="",$F221=""),"",IF(COUNTIF('Plan Cultivos'!$D$5:$D$204,"?*")=1,INDEX('Plan Cultivos'!$A$5:$A$204,MATCH("?*",'Plan Cultivos'!$D$5:$D$204,0)),""))</f>
        <v/>
      </c>
      <c r="C221" s="41" t="str">
        <f>IF(AND($E221="",$F221=""),"",ML_N)</f>
        <v/>
      </c>
      <c r="D221" s="43" t="str">
        <f>IF($B221="","",IFERROR(VLOOKUP($B221,'Plan Cultivos'!$A$5:$D$204,4,FALSE)&amp;"",""))</f>
        <v/>
      </c>
      <c r="E221" s="45" t="n"/>
      <c r="F221" s="43" t="n"/>
      <c r="G221" s="45" t="n"/>
      <c r="H221" s="43" t="n"/>
      <c r="I221" s="51" t="n"/>
      <c r="J221" s="69" t="n"/>
      <c r="K221" s="70" t="str">
        <f>IF(AND(ISNUMBER($I221),ISNUMBER($J221)),$I221*$J221,"")</f>
        <v/>
      </c>
      <c r="L221" s="52" t="n"/>
      <c r="M221" s="51" t="n"/>
      <c r="N221" s="44" t="str">
        <f>IF(ISNUMBER($I221),MAX(0,$I221-N($M221)),"")</f>
        <v/>
      </c>
      <c r="O221" s="43" t="str">
        <f>IF(AND($E221="",$F221=""),"",ML_RESP)</f>
        <v/>
      </c>
      <c r="P221" s="45" t="n"/>
    </row>
    <row r="222">
      <c r="A222" s="57" t="inlineStr">
        <is>
          <t>I-218</t>
        </is>
      </c>
      <c r="B222" s="48" t="str">
        <f>IF(AND($E222="",$F222=""),"",IF(COUNTIF('Plan Cultivos'!$D$5:$D$204,"?*")=1,INDEX('Plan Cultivos'!$A$5:$A$204,MATCH("?*",'Plan Cultivos'!$D$5:$D$204,0)),""))</f>
        <v/>
      </c>
      <c r="C222" s="58" t="str">
        <f>IF(AND($E222="",$F222=""),"",ML_N)</f>
        <v/>
      </c>
      <c r="D222" s="48" t="str">
        <f>IF($B222="","",IFERROR(VLOOKUP($B222,'Plan Cultivos'!$A$5:$D$204,4,FALSE)&amp;"",""))</f>
        <v/>
      </c>
      <c r="E222" s="47" t="n"/>
      <c r="F222" s="48" t="n"/>
      <c r="G222" s="47" t="n"/>
      <c r="H222" s="48" t="n"/>
      <c r="I222" s="49" t="n"/>
      <c r="J222" s="71" t="n"/>
      <c r="K222" s="72" t="str">
        <f>IF(AND(ISNUMBER($I222),ISNUMBER($J222)),$I222*$J222,"")</f>
        <v/>
      </c>
      <c r="L222" s="59" t="n"/>
      <c r="M222" s="49" t="n"/>
      <c r="N222" s="73" t="str">
        <f>IF(ISNUMBER($I222),MAX(0,$I222-N($M222)),"")</f>
        <v/>
      </c>
      <c r="O222" s="48" t="str">
        <f>IF(AND($E222="",$F222=""),"",ML_RESP)</f>
        <v/>
      </c>
      <c r="P222" s="47" t="n"/>
    </row>
    <row r="223">
      <c r="A223" s="42" t="inlineStr">
        <is>
          <t>I-219</t>
        </is>
      </c>
      <c r="B223" s="43" t="str">
        <f>IF(AND($E223="",$F223=""),"",IF(COUNTIF('Plan Cultivos'!$D$5:$D$204,"?*")=1,INDEX('Plan Cultivos'!$A$5:$A$204,MATCH("?*",'Plan Cultivos'!$D$5:$D$204,0)),""))</f>
        <v/>
      </c>
      <c r="C223" s="41" t="str">
        <f>IF(AND($E223="",$F223=""),"",ML_N)</f>
        <v/>
      </c>
      <c r="D223" s="43" t="str">
        <f>IF($B223="","",IFERROR(VLOOKUP($B223,'Plan Cultivos'!$A$5:$D$204,4,FALSE)&amp;"",""))</f>
        <v/>
      </c>
      <c r="E223" s="45" t="n"/>
      <c r="F223" s="43" t="n"/>
      <c r="G223" s="45" t="n"/>
      <c r="H223" s="43" t="n"/>
      <c r="I223" s="51" t="n"/>
      <c r="J223" s="69" t="n"/>
      <c r="K223" s="70" t="str">
        <f>IF(AND(ISNUMBER($I223),ISNUMBER($J223)),$I223*$J223,"")</f>
        <v/>
      </c>
      <c r="L223" s="52" t="n"/>
      <c r="M223" s="51" t="n"/>
      <c r="N223" s="44" t="str">
        <f>IF(ISNUMBER($I223),MAX(0,$I223-N($M223)),"")</f>
        <v/>
      </c>
      <c r="O223" s="43" t="str">
        <f>IF(AND($E223="",$F223=""),"",ML_RESP)</f>
        <v/>
      </c>
      <c r="P223" s="45" t="n"/>
    </row>
    <row r="224">
      <c r="A224" s="57" t="inlineStr">
        <is>
          <t>I-220</t>
        </is>
      </c>
      <c r="B224" s="48" t="str">
        <f>IF(AND($E224="",$F224=""),"",IF(COUNTIF('Plan Cultivos'!$D$5:$D$204,"?*")=1,INDEX('Plan Cultivos'!$A$5:$A$204,MATCH("?*",'Plan Cultivos'!$D$5:$D$204,0)),""))</f>
        <v/>
      </c>
      <c r="C224" s="58" t="str">
        <f>IF(AND($E224="",$F224=""),"",ML_N)</f>
        <v/>
      </c>
      <c r="D224" s="48" t="str">
        <f>IF($B224="","",IFERROR(VLOOKUP($B224,'Plan Cultivos'!$A$5:$D$204,4,FALSE)&amp;"",""))</f>
        <v/>
      </c>
      <c r="E224" s="47" t="n"/>
      <c r="F224" s="48" t="n"/>
      <c r="G224" s="47" t="n"/>
      <c r="H224" s="48" t="n"/>
      <c r="I224" s="49" t="n"/>
      <c r="J224" s="71" t="n"/>
      <c r="K224" s="72" t="str">
        <f>IF(AND(ISNUMBER($I224),ISNUMBER($J224)),$I224*$J224,"")</f>
        <v/>
      </c>
      <c r="L224" s="59" t="n"/>
      <c r="M224" s="49" t="n"/>
      <c r="N224" s="73" t="str">
        <f>IF(ISNUMBER($I224),MAX(0,$I224-N($M224)),"")</f>
        <v/>
      </c>
      <c r="O224" s="48" t="str">
        <f>IF(AND($E224="",$F224=""),"",ML_RESP)</f>
        <v/>
      </c>
      <c r="P224" s="47" t="n"/>
    </row>
    <row r="225">
      <c r="A225" s="42" t="inlineStr">
        <is>
          <t>I-221</t>
        </is>
      </c>
      <c r="B225" s="43" t="str">
        <f>IF(AND($E225="",$F225=""),"",IF(COUNTIF('Plan Cultivos'!$D$5:$D$204,"?*")=1,INDEX('Plan Cultivos'!$A$5:$A$204,MATCH("?*",'Plan Cultivos'!$D$5:$D$204,0)),""))</f>
        <v/>
      </c>
      <c r="C225" s="41" t="str">
        <f>IF(AND($E225="",$F225=""),"",ML_N)</f>
        <v/>
      </c>
      <c r="D225" s="43" t="str">
        <f>IF($B225="","",IFERROR(VLOOKUP($B225,'Plan Cultivos'!$A$5:$D$204,4,FALSE)&amp;"",""))</f>
        <v/>
      </c>
      <c r="E225" s="45" t="n"/>
      <c r="F225" s="43" t="n"/>
      <c r="G225" s="45" t="n"/>
      <c r="H225" s="43" t="n"/>
      <c r="I225" s="51" t="n"/>
      <c r="J225" s="69" t="n"/>
      <c r="K225" s="70" t="str">
        <f>IF(AND(ISNUMBER($I225),ISNUMBER($J225)),$I225*$J225,"")</f>
        <v/>
      </c>
      <c r="L225" s="52" t="n"/>
      <c r="M225" s="51" t="n"/>
      <c r="N225" s="44" t="str">
        <f>IF(ISNUMBER($I225),MAX(0,$I225-N($M225)),"")</f>
        <v/>
      </c>
      <c r="O225" s="43" t="str">
        <f>IF(AND($E225="",$F225=""),"",ML_RESP)</f>
        <v/>
      </c>
      <c r="P225" s="45" t="n"/>
    </row>
    <row r="226">
      <c r="A226" s="57" t="inlineStr">
        <is>
          <t>I-222</t>
        </is>
      </c>
      <c r="B226" s="48" t="str">
        <f>IF(AND($E226="",$F226=""),"",IF(COUNTIF('Plan Cultivos'!$D$5:$D$204,"?*")=1,INDEX('Plan Cultivos'!$A$5:$A$204,MATCH("?*",'Plan Cultivos'!$D$5:$D$204,0)),""))</f>
        <v/>
      </c>
      <c r="C226" s="58" t="str">
        <f>IF(AND($E226="",$F226=""),"",ML_N)</f>
        <v/>
      </c>
      <c r="D226" s="48" t="str">
        <f>IF($B226="","",IFERROR(VLOOKUP($B226,'Plan Cultivos'!$A$5:$D$204,4,FALSE)&amp;"",""))</f>
        <v/>
      </c>
      <c r="E226" s="47" t="n"/>
      <c r="F226" s="48" t="n"/>
      <c r="G226" s="47" t="n"/>
      <c r="H226" s="48" t="n"/>
      <c r="I226" s="49" t="n"/>
      <c r="J226" s="71" t="n"/>
      <c r="K226" s="72" t="str">
        <f>IF(AND(ISNUMBER($I226),ISNUMBER($J226)),$I226*$J226,"")</f>
        <v/>
      </c>
      <c r="L226" s="59" t="n"/>
      <c r="M226" s="49" t="n"/>
      <c r="N226" s="73" t="str">
        <f>IF(ISNUMBER($I226),MAX(0,$I226-N($M226)),"")</f>
        <v/>
      </c>
      <c r="O226" s="48" t="str">
        <f>IF(AND($E226="",$F226=""),"",ML_RESP)</f>
        <v/>
      </c>
      <c r="P226" s="47" t="n"/>
    </row>
    <row r="227">
      <c r="A227" s="42" t="inlineStr">
        <is>
          <t>I-223</t>
        </is>
      </c>
      <c r="B227" s="43" t="str">
        <f>IF(AND($E227="",$F227=""),"",IF(COUNTIF('Plan Cultivos'!$D$5:$D$204,"?*")=1,INDEX('Plan Cultivos'!$A$5:$A$204,MATCH("?*",'Plan Cultivos'!$D$5:$D$204,0)),""))</f>
        <v/>
      </c>
      <c r="C227" s="41" t="str">
        <f>IF(AND($E227="",$F227=""),"",ML_N)</f>
        <v/>
      </c>
      <c r="D227" s="43" t="str">
        <f>IF($B227="","",IFERROR(VLOOKUP($B227,'Plan Cultivos'!$A$5:$D$204,4,FALSE)&amp;"",""))</f>
        <v/>
      </c>
      <c r="E227" s="45" t="n"/>
      <c r="F227" s="43" t="n"/>
      <c r="G227" s="45" t="n"/>
      <c r="H227" s="43" t="n"/>
      <c r="I227" s="51" t="n"/>
      <c r="J227" s="69" t="n"/>
      <c r="K227" s="70" t="str">
        <f>IF(AND(ISNUMBER($I227),ISNUMBER($J227)),$I227*$J227,"")</f>
        <v/>
      </c>
      <c r="L227" s="52" t="n"/>
      <c r="M227" s="51" t="n"/>
      <c r="N227" s="44" t="str">
        <f>IF(ISNUMBER($I227),MAX(0,$I227-N($M227)),"")</f>
        <v/>
      </c>
      <c r="O227" s="43" t="str">
        <f>IF(AND($E227="",$F227=""),"",ML_RESP)</f>
        <v/>
      </c>
      <c r="P227" s="45" t="n"/>
    </row>
    <row r="228">
      <c r="A228" s="57" t="inlineStr">
        <is>
          <t>I-224</t>
        </is>
      </c>
      <c r="B228" s="48" t="str">
        <f>IF(AND($E228="",$F228=""),"",IF(COUNTIF('Plan Cultivos'!$D$5:$D$204,"?*")=1,INDEX('Plan Cultivos'!$A$5:$A$204,MATCH("?*",'Plan Cultivos'!$D$5:$D$204,0)),""))</f>
        <v/>
      </c>
      <c r="C228" s="58" t="str">
        <f>IF(AND($E228="",$F228=""),"",ML_N)</f>
        <v/>
      </c>
      <c r="D228" s="48" t="str">
        <f>IF($B228="","",IFERROR(VLOOKUP($B228,'Plan Cultivos'!$A$5:$D$204,4,FALSE)&amp;"",""))</f>
        <v/>
      </c>
      <c r="E228" s="47" t="n"/>
      <c r="F228" s="48" t="n"/>
      <c r="G228" s="47" t="n"/>
      <c r="H228" s="48" t="n"/>
      <c r="I228" s="49" t="n"/>
      <c r="J228" s="71" t="n"/>
      <c r="K228" s="72" t="str">
        <f>IF(AND(ISNUMBER($I228),ISNUMBER($J228)),$I228*$J228,"")</f>
        <v/>
      </c>
      <c r="L228" s="59" t="n"/>
      <c r="M228" s="49" t="n"/>
      <c r="N228" s="73" t="str">
        <f>IF(ISNUMBER($I228),MAX(0,$I228-N($M228)),"")</f>
        <v/>
      </c>
      <c r="O228" s="48" t="str">
        <f>IF(AND($E228="",$F228=""),"",ML_RESP)</f>
        <v/>
      </c>
      <c r="P228" s="47" t="n"/>
    </row>
    <row r="229">
      <c r="A229" s="42" t="inlineStr">
        <is>
          <t>I-225</t>
        </is>
      </c>
      <c r="B229" s="43" t="str">
        <f>IF(AND($E229="",$F229=""),"",IF(COUNTIF('Plan Cultivos'!$D$5:$D$204,"?*")=1,INDEX('Plan Cultivos'!$A$5:$A$204,MATCH("?*",'Plan Cultivos'!$D$5:$D$204,0)),""))</f>
        <v/>
      </c>
      <c r="C229" s="41" t="str">
        <f>IF(AND($E229="",$F229=""),"",ML_N)</f>
        <v/>
      </c>
      <c r="D229" s="43" t="str">
        <f>IF($B229="","",IFERROR(VLOOKUP($B229,'Plan Cultivos'!$A$5:$D$204,4,FALSE)&amp;"",""))</f>
        <v/>
      </c>
      <c r="E229" s="45" t="n"/>
      <c r="F229" s="43" t="n"/>
      <c r="G229" s="45" t="n"/>
      <c r="H229" s="43" t="n"/>
      <c r="I229" s="51" t="n"/>
      <c r="J229" s="69" t="n"/>
      <c r="K229" s="70" t="str">
        <f>IF(AND(ISNUMBER($I229),ISNUMBER($J229)),$I229*$J229,"")</f>
        <v/>
      </c>
      <c r="L229" s="52" t="n"/>
      <c r="M229" s="51" t="n"/>
      <c r="N229" s="44" t="str">
        <f>IF(ISNUMBER($I229),MAX(0,$I229-N($M229)),"")</f>
        <v/>
      </c>
      <c r="O229" s="43" t="str">
        <f>IF(AND($E229="",$F229=""),"",ML_RESP)</f>
        <v/>
      </c>
      <c r="P229" s="45" t="n"/>
    </row>
    <row r="230">
      <c r="A230" s="57" t="inlineStr">
        <is>
          <t>I-226</t>
        </is>
      </c>
      <c r="B230" s="48" t="str">
        <f>IF(AND($E230="",$F230=""),"",IF(COUNTIF('Plan Cultivos'!$D$5:$D$204,"?*")=1,INDEX('Plan Cultivos'!$A$5:$A$204,MATCH("?*",'Plan Cultivos'!$D$5:$D$204,0)),""))</f>
        <v/>
      </c>
      <c r="C230" s="58" t="str">
        <f>IF(AND($E230="",$F230=""),"",ML_N)</f>
        <v/>
      </c>
      <c r="D230" s="48" t="str">
        <f>IF($B230="","",IFERROR(VLOOKUP($B230,'Plan Cultivos'!$A$5:$D$204,4,FALSE)&amp;"",""))</f>
        <v/>
      </c>
      <c r="E230" s="47" t="n"/>
      <c r="F230" s="48" t="n"/>
      <c r="G230" s="47" t="n"/>
      <c r="H230" s="48" t="n"/>
      <c r="I230" s="49" t="n"/>
      <c r="J230" s="71" t="n"/>
      <c r="K230" s="72" t="str">
        <f>IF(AND(ISNUMBER($I230),ISNUMBER($J230)),$I230*$J230,"")</f>
        <v/>
      </c>
      <c r="L230" s="59" t="n"/>
      <c r="M230" s="49" t="n"/>
      <c r="N230" s="73" t="str">
        <f>IF(ISNUMBER($I230),MAX(0,$I230-N($M230)),"")</f>
        <v/>
      </c>
      <c r="O230" s="48" t="str">
        <f>IF(AND($E230="",$F230=""),"",ML_RESP)</f>
        <v/>
      </c>
      <c r="P230" s="47" t="n"/>
    </row>
    <row r="231">
      <c r="A231" s="42" t="inlineStr">
        <is>
          <t>I-227</t>
        </is>
      </c>
      <c r="B231" s="43" t="str">
        <f>IF(AND($E231="",$F231=""),"",IF(COUNTIF('Plan Cultivos'!$D$5:$D$204,"?*")=1,INDEX('Plan Cultivos'!$A$5:$A$204,MATCH("?*",'Plan Cultivos'!$D$5:$D$204,0)),""))</f>
        <v/>
      </c>
      <c r="C231" s="41" t="str">
        <f>IF(AND($E231="",$F231=""),"",ML_N)</f>
        <v/>
      </c>
      <c r="D231" s="43" t="str">
        <f>IF($B231="","",IFERROR(VLOOKUP($B231,'Plan Cultivos'!$A$5:$D$204,4,FALSE)&amp;"",""))</f>
        <v/>
      </c>
      <c r="E231" s="45" t="n"/>
      <c r="F231" s="43" t="n"/>
      <c r="G231" s="45" t="n"/>
      <c r="H231" s="43" t="n"/>
      <c r="I231" s="51" t="n"/>
      <c r="J231" s="69" t="n"/>
      <c r="K231" s="70" t="str">
        <f>IF(AND(ISNUMBER($I231),ISNUMBER($J231)),$I231*$J231,"")</f>
        <v/>
      </c>
      <c r="L231" s="52" t="n"/>
      <c r="M231" s="51" t="n"/>
      <c r="N231" s="44" t="str">
        <f>IF(ISNUMBER($I231),MAX(0,$I231-N($M231)),"")</f>
        <v/>
      </c>
      <c r="O231" s="43" t="str">
        <f>IF(AND($E231="",$F231=""),"",ML_RESP)</f>
        <v/>
      </c>
      <c r="P231" s="45" t="n"/>
    </row>
    <row r="232">
      <c r="A232" s="57" t="inlineStr">
        <is>
          <t>I-228</t>
        </is>
      </c>
      <c r="B232" s="48" t="str">
        <f>IF(AND($E232="",$F232=""),"",IF(COUNTIF('Plan Cultivos'!$D$5:$D$204,"?*")=1,INDEX('Plan Cultivos'!$A$5:$A$204,MATCH("?*",'Plan Cultivos'!$D$5:$D$204,0)),""))</f>
        <v/>
      </c>
      <c r="C232" s="58" t="str">
        <f>IF(AND($E232="",$F232=""),"",ML_N)</f>
        <v/>
      </c>
      <c r="D232" s="48" t="str">
        <f>IF($B232="","",IFERROR(VLOOKUP($B232,'Plan Cultivos'!$A$5:$D$204,4,FALSE)&amp;"",""))</f>
        <v/>
      </c>
      <c r="E232" s="47" t="n"/>
      <c r="F232" s="48" t="n"/>
      <c r="G232" s="47" t="n"/>
      <c r="H232" s="48" t="n"/>
      <c r="I232" s="49" t="n"/>
      <c r="J232" s="71" t="n"/>
      <c r="K232" s="72" t="str">
        <f>IF(AND(ISNUMBER($I232),ISNUMBER($J232)),$I232*$J232,"")</f>
        <v/>
      </c>
      <c r="L232" s="59" t="n"/>
      <c r="M232" s="49" t="n"/>
      <c r="N232" s="73" t="str">
        <f>IF(ISNUMBER($I232),MAX(0,$I232-N($M232)),"")</f>
        <v/>
      </c>
      <c r="O232" s="48" t="str">
        <f>IF(AND($E232="",$F232=""),"",ML_RESP)</f>
        <v/>
      </c>
      <c r="P232" s="47" t="n"/>
    </row>
    <row r="233">
      <c r="A233" s="42" t="inlineStr">
        <is>
          <t>I-229</t>
        </is>
      </c>
      <c r="B233" s="43" t="str">
        <f>IF(AND($E233="",$F233=""),"",IF(COUNTIF('Plan Cultivos'!$D$5:$D$204,"?*")=1,INDEX('Plan Cultivos'!$A$5:$A$204,MATCH("?*",'Plan Cultivos'!$D$5:$D$204,0)),""))</f>
        <v/>
      </c>
      <c r="C233" s="41" t="str">
        <f>IF(AND($E233="",$F233=""),"",ML_N)</f>
        <v/>
      </c>
      <c r="D233" s="43" t="str">
        <f>IF($B233="","",IFERROR(VLOOKUP($B233,'Plan Cultivos'!$A$5:$D$204,4,FALSE)&amp;"",""))</f>
        <v/>
      </c>
      <c r="E233" s="45" t="n"/>
      <c r="F233" s="43" t="n"/>
      <c r="G233" s="45" t="n"/>
      <c r="H233" s="43" t="n"/>
      <c r="I233" s="51" t="n"/>
      <c r="J233" s="69" t="n"/>
      <c r="K233" s="70" t="str">
        <f>IF(AND(ISNUMBER($I233),ISNUMBER($J233)),$I233*$J233,"")</f>
        <v/>
      </c>
      <c r="L233" s="52" t="n"/>
      <c r="M233" s="51" t="n"/>
      <c r="N233" s="44" t="str">
        <f>IF(ISNUMBER($I233),MAX(0,$I233-N($M233)),"")</f>
        <v/>
      </c>
      <c r="O233" s="43" t="str">
        <f>IF(AND($E233="",$F233=""),"",ML_RESP)</f>
        <v/>
      </c>
      <c r="P233" s="45" t="n"/>
    </row>
    <row r="234">
      <c r="A234" s="57" t="inlineStr">
        <is>
          <t>I-230</t>
        </is>
      </c>
      <c r="B234" s="48" t="str">
        <f>IF(AND($E234="",$F234=""),"",IF(COUNTIF('Plan Cultivos'!$D$5:$D$204,"?*")=1,INDEX('Plan Cultivos'!$A$5:$A$204,MATCH("?*",'Plan Cultivos'!$D$5:$D$204,0)),""))</f>
        <v/>
      </c>
      <c r="C234" s="58" t="str">
        <f>IF(AND($E234="",$F234=""),"",ML_N)</f>
        <v/>
      </c>
      <c r="D234" s="48" t="str">
        <f>IF($B234="","",IFERROR(VLOOKUP($B234,'Plan Cultivos'!$A$5:$D$204,4,FALSE)&amp;"",""))</f>
        <v/>
      </c>
      <c r="E234" s="47" t="n"/>
      <c r="F234" s="48" t="n"/>
      <c r="G234" s="47" t="n"/>
      <c r="H234" s="48" t="n"/>
      <c r="I234" s="49" t="n"/>
      <c r="J234" s="71" t="n"/>
      <c r="K234" s="72" t="str">
        <f>IF(AND(ISNUMBER($I234),ISNUMBER($J234)),$I234*$J234,"")</f>
        <v/>
      </c>
      <c r="L234" s="59" t="n"/>
      <c r="M234" s="49" t="n"/>
      <c r="N234" s="73" t="str">
        <f>IF(ISNUMBER($I234),MAX(0,$I234-N($M234)),"")</f>
        <v/>
      </c>
      <c r="O234" s="48" t="str">
        <f>IF(AND($E234="",$F234=""),"",ML_RESP)</f>
        <v/>
      </c>
      <c r="P234" s="47" t="n"/>
    </row>
    <row r="235">
      <c r="A235" s="42" t="inlineStr">
        <is>
          <t>I-231</t>
        </is>
      </c>
      <c r="B235" s="43" t="str">
        <f>IF(AND($E235="",$F235=""),"",IF(COUNTIF('Plan Cultivos'!$D$5:$D$204,"?*")=1,INDEX('Plan Cultivos'!$A$5:$A$204,MATCH("?*",'Plan Cultivos'!$D$5:$D$204,0)),""))</f>
        <v/>
      </c>
      <c r="C235" s="41" t="str">
        <f>IF(AND($E235="",$F235=""),"",ML_N)</f>
        <v/>
      </c>
      <c r="D235" s="43" t="str">
        <f>IF($B235="","",IFERROR(VLOOKUP($B235,'Plan Cultivos'!$A$5:$D$204,4,FALSE)&amp;"",""))</f>
        <v/>
      </c>
      <c r="E235" s="45" t="n"/>
      <c r="F235" s="43" t="n"/>
      <c r="G235" s="45" t="n"/>
      <c r="H235" s="43" t="n"/>
      <c r="I235" s="51" t="n"/>
      <c r="J235" s="69" t="n"/>
      <c r="K235" s="70" t="str">
        <f>IF(AND(ISNUMBER($I235),ISNUMBER($J235)),$I235*$J235,"")</f>
        <v/>
      </c>
      <c r="L235" s="52" t="n"/>
      <c r="M235" s="51" t="n"/>
      <c r="N235" s="44" t="str">
        <f>IF(ISNUMBER($I235),MAX(0,$I235-N($M235)),"")</f>
        <v/>
      </c>
      <c r="O235" s="43" t="str">
        <f>IF(AND($E235="",$F235=""),"",ML_RESP)</f>
        <v/>
      </c>
      <c r="P235" s="45" t="n"/>
    </row>
    <row r="236">
      <c r="A236" s="57" t="inlineStr">
        <is>
          <t>I-232</t>
        </is>
      </c>
      <c r="B236" s="48" t="str">
        <f>IF(AND($E236="",$F236=""),"",IF(COUNTIF('Plan Cultivos'!$D$5:$D$204,"?*")=1,INDEX('Plan Cultivos'!$A$5:$A$204,MATCH("?*",'Plan Cultivos'!$D$5:$D$204,0)),""))</f>
        <v/>
      </c>
      <c r="C236" s="58" t="str">
        <f>IF(AND($E236="",$F236=""),"",ML_N)</f>
        <v/>
      </c>
      <c r="D236" s="48" t="str">
        <f>IF($B236="","",IFERROR(VLOOKUP($B236,'Plan Cultivos'!$A$5:$D$204,4,FALSE)&amp;"",""))</f>
        <v/>
      </c>
      <c r="E236" s="47" t="n"/>
      <c r="F236" s="48" t="n"/>
      <c r="G236" s="47" t="n"/>
      <c r="H236" s="48" t="n"/>
      <c r="I236" s="49" t="n"/>
      <c r="J236" s="71" t="n"/>
      <c r="K236" s="72" t="str">
        <f>IF(AND(ISNUMBER($I236),ISNUMBER($J236)),$I236*$J236,"")</f>
        <v/>
      </c>
      <c r="L236" s="59" t="n"/>
      <c r="M236" s="49" t="n"/>
      <c r="N236" s="73" t="str">
        <f>IF(ISNUMBER($I236),MAX(0,$I236-N($M236)),"")</f>
        <v/>
      </c>
      <c r="O236" s="48" t="str">
        <f>IF(AND($E236="",$F236=""),"",ML_RESP)</f>
        <v/>
      </c>
      <c r="P236" s="47" t="n"/>
    </row>
    <row r="237">
      <c r="A237" s="42" t="inlineStr">
        <is>
          <t>I-233</t>
        </is>
      </c>
      <c r="B237" s="43" t="str">
        <f>IF(AND($E237="",$F237=""),"",IF(COUNTIF('Plan Cultivos'!$D$5:$D$204,"?*")=1,INDEX('Plan Cultivos'!$A$5:$A$204,MATCH("?*",'Plan Cultivos'!$D$5:$D$204,0)),""))</f>
        <v/>
      </c>
      <c r="C237" s="41" t="str">
        <f>IF(AND($E237="",$F237=""),"",ML_N)</f>
        <v/>
      </c>
      <c r="D237" s="43" t="str">
        <f>IF($B237="","",IFERROR(VLOOKUP($B237,'Plan Cultivos'!$A$5:$D$204,4,FALSE)&amp;"",""))</f>
        <v/>
      </c>
      <c r="E237" s="45" t="n"/>
      <c r="F237" s="43" t="n"/>
      <c r="G237" s="45" t="n"/>
      <c r="H237" s="43" t="n"/>
      <c r="I237" s="51" t="n"/>
      <c r="J237" s="69" t="n"/>
      <c r="K237" s="70" t="str">
        <f>IF(AND(ISNUMBER($I237),ISNUMBER($J237)),$I237*$J237,"")</f>
        <v/>
      </c>
      <c r="L237" s="52" t="n"/>
      <c r="M237" s="51" t="n"/>
      <c r="N237" s="44" t="str">
        <f>IF(ISNUMBER($I237),MAX(0,$I237-N($M237)),"")</f>
        <v/>
      </c>
      <c r="O237" s="43" t="str">
        <f>IF(AND($E237="",$F237=""),"",ML_RESP)</f>
        <v/>
      </c>
      <c r="P237" s="45" t="n"/>
    </row>
    <row r="238">
      <c r="A238" s="57" t="inlineStr">
        <is>
          <t>I-234</t>
        </is>
      </c>
      <c r="B238" s="48" t="str">
        <f>IF(AND($E238="",$F238=""),"",IF(COUNTIF('Plan Cultivos'!$D$5:$D$204,"?*")=1,INDEX('Plan Cultivos'!$A$5:$A$204,MATCH("?*",'Plan Cultivos'!$D$5:$D$204,0)),""))</f>
        <v/>
      </c>
      <c r="C238" s="58" t="str">
        <f>IF(AND($E238="",$F238=""),"",ML_N)</f>
        <v/>
      </c>
      <c r="D238" s="48" t="str">
        <f>IF($B238="","",IFERROR(VLOOKUP($B238,'Plan Cultivos'!$A$5:$D$204,4,FALSE)&amp;"",""))</f>
        <v/>
      </c>
      <c r="E238" s="47" t="n"/>
      <c r="F238" s="48" t="n"/>
      <c r="G238" s="47" t="n"/>
      <c r="H238" s="48" t="n"/>
      <c r="I238" s="49" t="n"/>
      <c r="J238" s="71" t="n"/>
      <c r="K238" s="72" t="str">
        <f>IF(AND(ISNUMBER($I238),ISNUMBER($J238)),$I238*$J238,"")</f>
        <v/>
      </c>
      <c r="L238" s="59" t="n"/>
      <c r="M238" s="49" t="n"/>
      <c r="N238" s="73" t="str">
        <f>IF(ISNUMBER($I238),MAX(0,$I238-N($M238)),"")</f>
        <v/>
      </c>
      <c r="O238" s="48" t="str">
        <f>IF(AND($E238="",$F238=""),"",ML_RESP)</f>
        <v/>
      </c>
      <c r="P238" s="47" t="n"/>
    </row>
    <row r="239">
      <c r="A239" s="42" t="inlineStr">
        <is>
          <t>I-235</t>
        </is>
      </c>
      <c r="B239" s="43" t="str">
        <f>IF(AND($E239="",$F239=""),"",IF(COUNTIF('Plan Cultivos'!$D$5:$D$204,"?*")=1,INDEX('Plan Cultivos'!$A$5:$A$204,MATCH("?*",'Plan Cultivos'!$D$5:$D$204,0)),""))</f>
        <v/>
      </c>
      <c r="C239" s="41" t="str">
        <f>IF(AND($E239="",$F239=""),"",ML_N)</f>
        <v/>
      </c>
      <c r="D239" s="43" t="str">
        <f>IF($B239="","",IFERROR(VLOOKUP($B239,'Plan Cultivos'!$A$5:$D$204,4,FALSE)&amp;"",""))</f>
        <v/>
      </c>
      <c r="E239" s="45" t="n"/>
      <c r="F239" s="43" t="n"/>
      <c r="G239" s="45" t="n"/>
      <c r="H239" s="43" t="n"/>
      <c r="I239" s="51" t="n"/>
      <c r="J239" s="69" t="n"/>
      <c r="K239" s="70" t="str">
        <f>IF(AND(ISNUMBER($I239),ISNUMBER($J239)),$I239*$J239,"")</f>
        <v/>
      </c>
      <c r="L239" s="52" t="n"/>
      <c r="M239" s="51" t="n"/>
      <c r="N239" s="44" t="str">
        <f>IF(ISNUMBER($I239),MAX(0,$I239-N($M239)),"")</f>
        <v/>
      </c>
      <c r="O239" s="43" t="str">
        <f>IF(AND($E239="",$F239=""),"",ML_RESP)</f>
        <v/>
      </c>
      <c r="P239" s="45" t="n"/>
    </row>
    <row r="240">
      <c r="A240" s="57" t="inlineStr">
        <is>
          <t>I-236</t>
        </is>
      </c>
      <c r="B240" s="48" t="str">
        <f>IF(AND($E240="",$F240=""),"",IF(COUNTIF('Plan Cultivos'!$D$5:$D$204,"?*")=1,INDEX('Plan Cultivos'!$A$5:$A$204,MATCH("?*",'Plan Cultivos'!$D$5:$D$204,0)),""))</f>
        <v/>
      </c>
      <c r="C240" s="58" t="str">
        <f>IF(AND($E240="",$F240=""),"",ML_N)</f>
        <v/>
      </c>
      <c r="D240" s="48" t="str">
        <f>IF($B240="","",IFERROR(VLOOKUP($B240,'Plan Cultivos'!$A$5:$D$204,4,FALSE)&amp;"",""))</f>
        <v/>
      </c>
      <c r="E240" s="47" t="n"/>
      <c r="F240" s="48" t="n"/>
      <c r="G240" s="47" t="n"/>
      <c r="H240" s="48" t="n"/>
      <c r="I240" s="49" t="n"/>
      <c r="J240" s="71" t="n"/>
      <c r="K240" s="72" t="str">
        <f>IF(AND(ISNUMBER($I240),ISNUMBER($J240)),$I240*$J240,"")</f>
        <v/>
      </c>
      <c r="L240" s="59" t="n"/>
      <c r="M240" s="49" t="n"/>
      <c r="N240" s="73" t="str">
        <f>IF(ISNUMBER($I240),MAX(0,$I240-N($M240)),"")</f>
        <v/>
      </c>
      <c r="O240" s="48" t="str">
        <f>IF(AND($E240="",$F240=""),"",ML_RESP)</f>
        <v/>
      </c>
      <c r="P240" s="47" t="n"/>
    </row>
    <row r="241">
      <c r="A241" s="42" t="inlineStr">
        <is>
          <t>I-237</t>
        </is>
      </c>
      <c r="B241" s="43" t="str">
        <f>IF(AND($E241="",$F241=""),"",IF(COUNTIF('Plan Cultivos'!$D$5:$D$204,"?*")=1,INDEX('Plan Cultivos'!$A$5:$A$204,MATCH("?*",'Plan Cultivos'!$D$5:$D$204,0)),""))</f>
        <v/>
      </c>
      <c r="C241" s="41" t="str">
        <f>IF(AND($E241="",$F241=""),"",ML_N)</f>
        <v/>
      </c>
      <c r="D241" s="43" t="str">
        <f>IF($B241="","",IFERROR(VLOOKUP($B241,'Plan Cultivos'!$A$5:$D$204,4,FALSE)&amp;"",""))</f>
        <v/>
      </c>
      <c r="E241" s="45" t="n"/>
      <c r="F241" s="43" t="n"/>
      <c r="G241" s="45" t="n"/>
      <c r="H241" s="43" t="n"/>
      <c r="I241" s="51" t="n"/>
      <c r="J241" s="69" t="n"/>
      <c r="K241" s="70" t="str">
        <f>IF(AND(ISNUMBER($I241),ISNUMBER($J241)),$I241*$J241,"")</f>
        <v/>
      </c>
      <c r="L241" s="52" t="n"/>
      <c r="M241" s="51" t="n"/>
      <c r="N241" s="44" t="str">
        <f>IF(ISNUMBER($I241),MAX(0,$I241-N($M241)),"")</f>
        <v/>
      </c>
      <c r="O241" s="43" t="str">
        <f>IF(AND($E241="",$F241=""),"",ML_RESP)</f>
        <v/>
      </c>
      <c r="P241" s="45" t="n"/>
    </row>
    <row r="242">
      <c r="A242" s="57" t="inlineStr">
        <is>
          <t>I-238</t>
        </is>
      </c>
      <c r="B242" s="48" t="str">
        <f>IF(AND($E242="",$F242=""),"",IF(COUNTIF('Plan Cultivos'!$D$5:$D$204,"?*")=1,INDEX('Plan Cultivos'!$A$5:$A$204,MATCH("?*",'Plan Cultivos'!$D$5:$D$204,0)),""))</f>
        <v/>
      </c>
      <c r="C242" s="58" t="str">
        <f>IF(AND($E242="",$F242=""),"",ML_N)</f>
        <v/>
      </c>
      <c r="D242" s="48" t="str">
        <f>IF($B242="","",IFERROR(VLOOKUP($B242,'Plan Cultivos'!$A$5:$D$204,4,FALSE)&amp;"",""))</f>
        <v/>
      </c>
      <c r="E242" s="47" t="n"/>
      <c r="F242" s="48" t="n"/>
      <c r="G242" s="47" t="n"/>
      <c r="H242" s="48" t="n"/>
      <c r="I242" s="49" t="n"/>
      <c r="J242" s="71" t="n"/>
      <c r="K242" s="72" t="str">
        <f>IF(AND(ISNUMBER($I242),ISNUMBER($J242)),$I242*$J242,"")</f>
        <v/>
      </c>
      <c r="L242" s="59" t="n"/>
      <c r="M242" s="49" t="n"/>
      <c r="N242" s="73" t="str">
        <f>IF(ISNUMBER($I242),MAX(0,$I242-N($M242)),"")</f>
        <v/>
      </c>
      <c r="O242" s="48" t="str">
        <f>IF(AND($E242="",$F242=""),"",ML_RESP)</f>
        <v/>
      </c>
      <c r="P242" s="47" t="n"/>
    </row>
    <row r="243">
      <c r="A243" s="42" t="inlineStr">
        <is>
          <t>I-239</t>
        </is>
      </c>
      <c r="B243" s="43" t="str">
        <f>IF(AND($E243="",$F243=""),"",IF(COUNTIF('Plan Cultivos'!$D$5:$D$204,"?*")=1,INDEX('Plan Cultivos'!$A$5:$A$204,MATCH("?*",'Plan Cultivos'!$D$5:$D$204,0)),""))</f>
        <v/>
      </c>
      <c r="C243" s="41" t="str">
        <f>IF(AND($E243="",$F243=""),"",ML_N)</f>
        <v/>
      </c>
      <c r="D243" s="43" t="str">
        <f>IF($B243="","",IFERROR(VLOOKUP($B243,'Plan Cultivos'!$A$5:$D$204,4,FALSE)&amp;"",""))</f>
        <v/>
      </c>
      <c r="E243" s="45" t="n"/>
      <c r="F243" s="43" t="n"/>
      <c r="G243" s="45" t="n"/>
      <c r="H243" s="43" t="n"/>
      <c r="I243" s="51" t="n"/>
      <c r="J243" s="69" t="n"/>
      <c r="K243" s="70" t="str">
        <f>IF(AND(ISNUMBER($I243),ISNUMBER($J243)),$I243*$J243,"")</f>
        <v/>
      </c>
      <c r="L243" s="52" t="n"/>
      <c r="M243" s="51" t="n"/>
      <c r="N243" s="44" t="str">
        <f>IF(ISNUMBER($I243),MAX(0,$I243-N($M243)),"")</f>
        <v/>
      </c>
      <c r="O243" s="43" t="str">
        <f>IF(AND($E243="",$F243=""),"",ML_RESP)</f>
        <v/>
      </c>
      <c r="P243" s="45" t="n"/>
    </row>
    <row r="244">
      <c r="A244" s="57" t="inlineStr">
        <is>
          <t>I-240</t>
        </is>
      </c>
      <c r="B244" s="48" t="str">
        <f>IF(AND($E244="",$F244=""),"",IF(COUNTIF('Plan Cultivos'!$D$5:$D$204,"?*")=1,INDEX('Plan Cultivos'!$A$5:$A$204,MATCH("?*",'Plan Cultivos'!$D$5:$D$204,0)),""))</f>
        <v/>
      </c>
      <c r="C244" s="58" t="str">
        <f>IF(AND($E244="",$F244=""),"",ML_N)</f>
        <v/>
      </c>
      <c r="D244" s="48" t="str">
        <f>IF($B244="","",IFERROR(VLOOKUP($B244,'Plan Cultivos'!$A$5:$D$204,4,FALSE)&amp;"",""))</f>
        <v/>
      </c>
      <c r="E244" s="47" t="n"/>
      <c r="F244" s="48" t="n"/>
      <c r="G244" s="47" t="n"/>
      <c r="H244" s="48" t="n"/>
      <c r="I244" s="49" t="n"/>
      <c r="J244" s="71" t="n"/>
      <c r="K244" s="72" t="str">
        <f>IF(AND(ISNUMBER($I244),ISNUMBER($J244)),$I244*$J244,"")</f>
        <v/>
      </c>
      <c r="L244" s="59" t="n"/>
      <c r="M244" s="49" t="n"/>
      <c r="N244" s="73" t="str">
        <f>IF(ISNUMBER($I244),MAX(0,$I244-N($M244)),"")</f>
        <v/>
      </c>
      <c r="O244" s="48" t="str">
        <f>IF(AND($E244="",$F244=""),"",ML_RESP)</f>
        <v/>
      </c>
      <c r="P244" s="47" t="n"/>
    </row>
    <row r="245">
      <c r="A245" s="42" t="inlineStr">
        <is>
          <t>I-241</t>
        </is>
      </c>
      <c r="B245" s="43" t="str">
        <f>IF(AND($E245="",$F245=""),"",IF(COUNTIF('Plan Cultivos'!$D$5:$D$204,"?*")=1,INDEX('Plan Cultivos'!$A$5:$A$204,MATCH("?*",'Plan Cultivos'!$D$5:$D$204,0)),""))</f>
        <v/>
      </c>
      <c r="C245" s="41" t="str">
        <f>IF(AND($E245="",$F245=""),"",ML_N)</f>
        <v/>
      </c>
      <c r="D245" s="43" t="str">
        <f>IF($B245="","",IFERROR(VLOOKUP($B245,'Plan Cultivos'!$A$5:$D$204,4,FALSE)&amp;"",""))</f>
        <v/>
      </c>
      <c r="E245" s="45" t="n"/>
      <c r="F245" s="43" t="n"/>
      <c r="G245" s="45" t="n"/>
      <c r="H245" s="43" t="n"/>
      <c r="I245" s="51" t="n"/>
      <c r="J245" s="69" t="n"/>
      <c r="K245" s="70" t="str">
        <f>IF(AND(ISNUMBER($I245),ISNUMBER($J245)),$I245*$J245,"")</f>
        <v/>
      </c>
      <c r="L245" s="52" t="n"/>
      <c r="M245" s="51" t="n"/>
      <c r="N245" s="44" t="str">
        <f>IF(ISNUMBER($I245),MAX(0,$I245-N($M245)),"")</f>
        <v/>
      </c>
      <c r="O245" s="43" t="str">
        <f>IF(AND($E245="",$F245=""),"",ML_RESP)</f>
        <v/>
      </c>
      <c r="P245" s="45" t="n"/>
    </row>
    <row r="246">
      <c r="A246" s="57" t="inlineStr">
        <is>
          <t>I-242</t>
        </is>
      </c>
      <c r="B246" s="48" t="str">
        <f>IF(AND($E246="",$F246=""),"",IF(COUNTIF('Plan Cultivos'!$D$5:$D$204,"?*")=1,INDEX('Plan Cultivos'!$A$5:$A$204,MATCH("?*",'Plan Cultivos'!$D$5:$D$204,0)),""))</f>
        <v/>
      </c>
      <c r="C246" s="58" t="str">
        <f>IF(AND($E246="",$F246=""),"",ML_N)</f>
        <v/>
      </c>
      <c r="D246" s="48" t="str">
        <f>IF($B246="","",IFERROR(VLOOKUP($B246,'Plan Cultivos'!$A$5:$D$204,4,FALSE)&amp;"",""))</f>
        <v/>
      </c>
      <c r="E246" s="47" t="n"/>
      <c r="F246" s="48" t="n"/>
      <c r="G246" s="47" t="n"/>
      <c r="H246" s="48" t="n"/>
      <c r="I246" s="49" t="n"/>
      <c r="J246" s="71" t="n"/>
      <c r="K246" s="72" t="str">
        <f>IF(AND(ISNUMBER($I246),ISNUMBER($J246)),$I246*$J246,"")</f>
        <v/>
      </c>
      <c r="L246" s="59" t="n"/>
      <c r="M246" s="49" t="n"/>
      <c r="N246" s="73" t="str">
        <f>IF(ISNUMBER($I246),MAX(0,$I246-N($M246)),"")</f>
        <v/>
      </c>
      <c r="O246" s="48" t="str">
        <f>IF(AND($E246="",$F246=""),"",ML_RESP)</f>
        <v/>
      </c>
      <c r="P246" s="47" t="n"/>
    </row>
    <row r="247">
      <c r="A247" s="42" t="inlineStr">
        <is>
          <t>I-243</t>
        </is>
      </c>
      <c r="B247" s="43" t="str">
        <f>IF(AND($E247="",$F247=""),"",IF(COUNTIF('Plan Cultivos'!$D$5:$D$204,"?*")=1,INDEX('Plan Cultivos'!$A$5:$A$204,MATCH("?*",'Plan Cultivos'!$D$5:$D$204,0)),""))</f>
        <v/>
      </c>
      <c r="C247" s="41" t="str">
        <f>IF(AND($E247="",$F247=""),"",ML_N)</f>
        <v/>
      </c>
      <c r="D247" s="43" t="str">
        <f>IF($B247="","",IFERROR(VLOOKUP($B247,'Plan Cultivos'!$A$5:$D$204,4,FALSE)&amp;"",""))</f>
        <v/>
      </c>
      <c r="E247" s="45" t="n"/>
      <c r="F247" s="43" t="n"/>
      <c r="G247" s="45" t="n"/>
      <c r="H247" s="43" t="n"/>
      <c r="I247" s="51" t="n"/>
      <c r="J247" s="69" t="n"/>
      <c r="K247" s="70" t="str">
        <f>IF(AND(ISNUMBER($I247),ISNUMBER($J247)),$I247*$J247,"")</f>
        <v/>
      </c>
      <c r="L247" s="52" t="n"/>
      <c r="M247" s="51" t="n"/>
      <c r="N247" s="44" t="str">
        <f>IF(ISNUMBER($I247),MAX(0,$I247-N($M247)),"")</f>
        <v/>
      </c>
      <c r="O247" s="43" t="str">
        <f>IF(AND($E247="",$F247=""),"",ML_RESP)</f>
        <v/>
      </c>
      <c r="P247" s="45" t="n"/>
    </row>
    <row r="248">
      <c r="A248" s="57" t="inlineStr">
        <is>
          <t>I-244</t>
        </is>
      </c>
      <c r="B248" s="48" t="str">
        <f>IF(AND($E248="",$F248=""),"",IF(COUNTIF('Plan Cultivos'!$D$5:$D$204,"?*")=1,INDEX('Plan Cultivos'!$A$5:$A$204,MATCH("?*",'Plan Cultivos'!$D$5:$D$204,0)),""))</f>
        <v/>
      </c>
      <c r="C248" s="58" t="str">
        <f>IF(AND($E248="",$F248=""),"",ML_N)</f>
        <v/>
      </c>
      <c r="D248" s="48" t="str">
        <f>IF($B248="","",IFERROR(VLOOKUP($B248,'Plan Cultivos'!$A$5:$D$204,4,FALSE)&amp;"",""))</f>
        <v/>
      </c>
      <c r="E248" s="47" t="n"/>
      <c r="F248" s="48" t="n"/>
      <c r="G248" s="47" t="n"/>
      <c r="H248" s="48" t="n"/>
      <c r="I248" s="49" t="n"/>
      <c r="J248" s="71" t="n"/>
      <c r="K248" s="72" t="str">
        <f>IF(AND(ISNUMBER($I248),ISNUMBER($J248)),$I248*$J248,"")</f>
        <v/>
      </c>
      <c r="L248" s="59" t="n"/>
      <c r="M248" s="49" t="n"/>
      <c r="N248" s="73" t="str">
        <f>IF(ISNUMBER($I248),MAX(0,$I248-N($M248)),"")</f>
        <v/>
      </c>
      <c r="O248" s="48" t="str">
        <f>IF(AND($E248="",$F248=""),"",ML_RESP)</f>
        <v/>
      </c>
      <c r="P248" s="47" t="n"/>
    </row>
    <row r="249">
      <c r="A249" s="42" t="inlineStr">
        <is>
          <t>I-245</t>
        </is>
      </c>
      <c r="B249" s="43" t="str">
        <f>IF(AND($E249="",$F249=""),"",IF(COUNTIF('Plan Cultivos'!$D$5:$D$204,"?*")=1,INDEX('Plan Cultivos'!$A$5:$A$204,MATCH("?*",'Plan Cultivos'!$D$5:$D$204,0)),""))</f>
        <v/>
      </c>
      <c r="C249" s="41" t="str">
        <f>IF(AND($E249="",$F249=""),"",ML_N)</f>
        <v/>
      </c>
      <c r="D249" s="43" t="str">
        <f>IF($B249="","",IFERROR(VLOOKUP($B249,'Plan Cultivos'!$A$5:$D$204,4,FALSE)&amp;"",""))</f>
        <v/>
      </c>
      <c r="E249" s="45" t="n"/>
      <c r="F249" s="43" t="n"/>
      <c r="G249" s="45" t="n"/>
      <c r="H249" s="43" t="n"/>
      <c r="I249" s="51" t="n"/>
      <c r="J249" s="69" t="n"/>
      <c r="K249" s="70" t="str">
        <f>IF(AND(ISNUMBER($I249),ISNUMBER($J249)),$I249*$J249,"")</f>
        <v/>
      </c>
      <c r="L249" s="52" t="n"/>
      <c r="M249" s="51" t="n"/>
      <c r="N249" s="44" t="str">
        <f>IF(ISNUMBER($I249),MAX(0,$I249-N($M249)),"")</f>
        <v/>
      </c>
      <c r="O249" s="43" t="str">
        <f>IF(AND($E249="",$F249=""),"",ML_RESP)</f>
        <v/>
      </c>
      <c r="P249" s="45" t="n"/>
    </row>
    <row r="250">
      <c r="A250" s="57" t="inlineStr">
        <is>
          <t>I-246</t>
        </is>
      </c>
      <c r="B250" s="48" t="str">
        <f>IF(AND($E250="",$F250=""),"",IF(COUNTIF('Plan Cultivos'!$D$5:$D$204,"?*")=1,INDEX('Plan Cultivos'!$A$5:$A$204,MATCH("?*",'Plan Cultivos'!$D$5:$D$204,0)),""))</f>
        <v/>
      </c>
      <c r="C250" s="58" t="str">
        <f>IF(AND($E250="",$F250=""),"",ML_N)</f>
        <v/>
      </c>
      <c r="D250" s="48" t="str">
        <f>IF($B250="","",IFERROR(VLOOKUP($B250,'Plan Cultivos'!$A$5:$D$204,4,FALSE)&amp;"",""))</f>
        <v/>
      </c>
      <c r="E250" s="47" t="n"/>
      <c r="F250" s="48" t="n"/>
      <c r="G250" s="47" t="n"/>
      <c r="H250" s="48" t="n"/>
      <c r="I250" s="49" t="n"/>
      <c r="J250" s="71" t="n"/>
      <c r="K250" s="72" t="str">
        <f>IF(AND(ISNUMBER($I250),ISNUMBER($J250)),$I250*$J250,"")</f>
        <v/>
      </c>
      <c r="L250" s="59" t="n"/>
      <c r="M250" s="49" t="n"/>
      <c r="N250" s="73" t="str">
        <f>IF(ISNUMBER($I250),MAX(0,$I250-N($M250)),"")</f>
        <v/>
      </c>
      <c r="O250" s="48" t="str">
        <f>IF(AND($E250="",$F250=""),"",ML_RESP)</f>
        <v/>
      </c>
      <c r="P250" s="47" t="n"/>
    </row>
    <row r="251">
      <c r="A251" s="42" t="inlineStr">
        <is>
          <t>I-247</t>
        </is>
      </c>
      <c r="B251" s="43" t="str">
        <f>IF(AND($E251="",$F251=""),"",IF(COUNTIF('Plan Cultivos'!$D$5:$D$204,"?*")=1,INDEX('Plan Cultivos'!$A$5:$A$204,MATCH("?*",'Plan Cultivos'!$D$5:$D$204,0)),""))</f>
        <v/>
      </c>
      <c r="C251" s="41" t="str">
        <f>IF(AND($E251="",$F251=""),"",ML_N)</f>
        <v/>
      </c>
      <c r="D251" s="43" t="str">
        <f>IF($B251="","",IFERROR(VLOOKUP($B251,'Plan Cultivos'!$A$5:$D$204,4,FALSE)&amp;"",""))</f>
        <v/>
      </c>
      <c r="E251" s="45" t="n"/>
      <c r="F251" s="43" t="n"/>
      <c r="G251" s="45" t="n"/>
      <c r="H251" s="43" t="n"/>
      <c r="I251" s="51" t="n"/>
      <c r="J251" s="69" t="n"/>
      <c r="K251" s="70" t="str">
        <f>IF(AND(ISNUMBER($I251),ISNUMBER($J251)),$I251*$J251,"")</f>
        <v/>
      </c>
      <c r="L251" s="52" t="n"/>
      <c r="M251" s="51" t="n"/>
      <c r="N251" s="44" t="str">
        <f>IF(ISNUMBER($I251),MAX(0,$I251-N($M251)),"")</f>
        <v/>
      </c>
      <c r="O251" s="43" t="str">
        <f>IF(AND($E251="",$F251=""),"",ML_RESP)</f>
        <v/>
      </c>
      <c r="P251" s="45" t="n"/>
    </row>
    <row r="252">
      <c r="A252" s="57" t="inlineStr">
        <is>
          <t>I-248</t>
        </is>
      </c>
      <c r="B252" s="48" t="str">
        <f>IF(AND($E252="",$F252=""),"",IF(COUNTIF('Plan Cultivos'!$D$5:$D$204,"?*")=1,INDEX('Plan Cultivos'!$A$5:$A$204,MATCH("?*",'Plan Cultivos'!$D$5:$D$204,0)),""))</f>
        <v/>
      </c>
      <c r="C252" s="58" t="str">
        <f>IF(AND($E252="",$F252=""),"",ML_N)</f>
        <v/>
      </c>
      <c r="D252" s="48" t="str">
        <f>IF($B252="","",IFERROR(VLOOKUP($B252,'Plan Cultivos'!$A$5:$D$204,4,FALSE)&amp;"",""))</f>
        <v/>
      </c>
      <c r="E252" s="47" t="n"/>
      <c r="F252" s="48" t="n"/>
      <c r="G252" s="47" t="n"/>
      <c r="H252" s="48" t="n"/>
      <c r="I252" s="49" t="n"/>
      <c r="J252" s="71" t="n"/>
      <c r="K252" s="72" t="str">
        <f>IF(AND(ISNUMBER($I252),ISNUMBER($J252)),$I252*$J252,"")</f>
        <v/>
      </c>
      <c r="L252" s="59" t="n"/>
      <c r="M252" s="49" t="n"/>
      <c r="N252" s="73" t="str">
        <f>IF(ISNUMBER($I252),MAX(0,$I252-N($M252)),"")</f>
        <v/>
      </c>
      <c r="O252" s="48" t="str">
        <f>IF(AND($E252="",$F252=""),"",ML_RESP)</f>
        <v/>
      </c>
      <c r="P252" s="47" t="n"/>
    </row>
    <row r="253">
      <c r="A253" s="42" t="inlineStr">
        <is>
          <t>I-249</t>
        </is>
      </c>
      <c r="B253" s="43" t="str">
        <f>IF(AND($E253="",$F253=""),"",IF(COUNTIF('Plan Cultivos'!$D$5:$D$204,"?*")=1,INDEX('Plan Cultivos'!$A$5:$A$204,MATCH("?*",'Plan Cultivos'!$D$5:$D$204,0)),""))</f>
        <v/>
      </c>
      <c r="C253" s="41" t="str">
        <f>IF(AND($E253="",$F253=""),"",ML_N)</f>
        <v/>
      </c>
      <c r="D253" s="43" t="str">
        <f>IF($B253="","",IFERROR(VLOOKUP($B253,'Plan Cultivos'!$A$5:$D$204,4,FALSE)&amp;"",""))</f>
        <v/>
      </c>
      <c r="E253" s="45" t="n"/>
      <c r="F253" s="43" t="n"/>
      <c r="G253" s="45" t="n"/>
      <c r="H253" s="43" t="n"/>
      <c r="I253" s="51" t="n"/>
      <c r="J253" s="69" t="n"/>
      <c r="K253" s="70" t="str">
        <f>IF(AND(ISNUMBER($I253),ISNUMBER($J253)),$I253*$J253,"")</f>
        <v/>
      </c>
      <c r="L253" s="52" t="n"/>
      <c r="M253" s="51" t="n"/>
      <c r="N253" s="44" t="str">
        <f>IF(ISNUMBER($I253),MAX(0,$I253-N($M253)),"")</f>
        <v/>
      </c>
      <c r="O253" s="43" t="str">
        <f>IF(AND($E253="",$F253=""),"",ML_RESP)</f>
        <v/>
      </c>
      <c r="P253" s="45" t="n"/>
    </row>
    <row r="254">
      <c r="A254" s="57" t="inlineStr">
        <is>
          <t>I-250</t>
        </is>
      </c>
      <c r="B254" s="48" t="str">
        <f>IF(AND($E254="",$F254=""),"",IF(COUNTIF('Plan Cultivos'!$D$5:$D$204,"?*")=1,INDEX('Plan Cultivos'!$A$5:$A$204,MATCH("?*",'Plan Cultivos'!$D$5:$D$204,0)),""))</f>
        <v/>
      </c>
      <c r="C254" s="58" t="str">
        <f>IF(AND($E254="",$F254=""),"",ML_N)</f>
        <v/>
      </c>
      <c r="D254" s="48" t="str">
        <f>IF($B254="","",IFERROR(VLOOKUP($B254,'Plan Cultivos'!$A$5:$D$204,4,FALSE)&amp;"",""))</f>
        <v/>
      </c>
      <c r="E254" s="47" t="n"/>
      <c r="F254" s="48" t="n"/>
      <c r="G254" s="47" t="n"/>
      <c r="H254" s="48" t="n"/>
      <c r="I254" s="49" t="n"/>
      <c r="J254" s="71" t="n"/>
      <c r="K254" s="72" t="str">
        <f>IF(AND(ISNUMBER($I254),ISNUMBER($J254)),$I254*$J254,"")</f>
        <v/>
      </c>
      <c r="L254" s="59" t="n"/>
      <c r="M254" s="49" t="n"/>
      <c r="N254" s="73" t="str">
        <f>IF(ISNUMBER($I254),MAX(0,$I254-N($M254)),"")</f>
        <v/>
      </c>
      <c r="O254" s="48" t="str">
        <f>IF(AND($E254="",$F254=""),"",ML_RESP)</f>
        <v/>
      </c>
      <c r="P254" s="47" t="n"/>
    </row>
    <row r="255">
      <c r="A255" s="42" t="inlineStr">
        <is>
          <t>I-251</t>
        </is>
      </c>
      <c r="B255" s="43" t="str">
        <f>IF(AND($E255="",$F255=""),"",IF(COUNTIF('Plan Cultivos'!$D$5:$D$204,"?*")=1,INDEX('Plan Cultivos'!$A$5:$A$204,MATCH("?*",'Plan Cultivos'!$D$5:$D$204,0)),""))</f>
        <v/>
      </c>
      <c r="C255" s="41" t="str">
        <f>IF(AND($E255="",$F255=""),"",ML_N)</f>
        <v/>
      </c>
      <c r="D255" s="43" t="str">
        <f>IF($B255="","",IFERROR(VLOOKUP($B255,'Plan Cultivos'!$A$5:$D$204,4,FALSE)&amp;"",""))</f>
        <v/>
      </c>
      <c r="E255" s="45" t="n"/>
      <c r="F255" s="43" t="n"/>
      <c r="G255" s="45" t="n"/>
      <c r="H255" s="43" t="n"/>
      <c r="I255" s="51" t="n"/>
      <c r="J255" s="69" t="n"/>
      <c r="K255" s="70" t="str">
        <f>IF(AND(ISNUMBER($I255),ISNUMBER($J255)),$I255*$J255,"")</f>
        <v/>
      </c>
      <c r="L255" s="52" t="n"/>
      <c r="M255" s="51" t="n"/>
      <c r="N255" s="44" t="str">
        <f>IF(ISNUMBER($I255),MAX(0,$I255-N($M255)),"")</f>
        <v/>
      </c>
      <c r="O255" s="43" t="str">
        <f>IF(AND($E255="",$F255=""),"",ML_RESP)</f>
        <v/>
      </c>
      <c r="P255" s="45" t="n"/>
    </row>
    <row r="256">
      <c r="A256" s="57" t="inlineStr">
        <is>
          <t>I-252</t>
        </is>
      </c>
      <c r="B256" s="48" t="str">
        <f>IF(AND($E256="",$F256=""),"",IF(COUNTIF('Plan Cultivos'!$D$5:$D$204,"?*")=1,INDEX('Plan Cultivos'!$A$5:$A$204,MATCH("?*",'Plan Cultivos'!$D$5:$D$204,0)),""))</f>
        <v/>
      </c>
      <c r="C256" s="58" t="str">
        <f>IF(AND($E256="",$F256=""),"",ML_N)</f>
        <v/>
      </c>
      <c r="D256" s="48" t="str">
        <f>IF($B256="","",IFERROR(VLOOKUP($B256,'Plan Cultivos'!$A$5:$D$204,4,FALSE)&amp;"",""))</f>
        <v/>
      </c>
      <c r="E256" s="47" t="n"/>
      <c r="F256" s="48" t="n"/>
      <c r="G256" s="47" t="n"/>
      <c r="H256" s="48" t="n"/>
      <c r="I256" s="49" t="n"/>
      <c r="J256" s="71" t="n"/>
      <c r="K256" s="72" t="str">
        <f>IF(AND(ISNUMBER($I256),ISNUMBER($J256)),$I256*$J256,"")</f>
        <v/>
      </c>
      <c r="L256" s="59" t="n"/>
      <c r="M256" s="49" t="n"/>
      <c r="N256" s="73" t="str">
        <f>IF(ISNUMBER($I256),MAX(0,$I256-N($M256)),"")</f>
        <v/>
      </c>
      <c r="O256" s="48" t="str">
        <f>IF(AND($E256="",$F256=""),"",ML_RESP)</f>
        <v/>
      </c>
      <c r="P256" s="47" t="n"/>
    </row>
    <row r="257">
      <c r="A257" s="42" t="inlineStr">
        <is>
          <t>I-253</t>
        </is>
      </c>
      <c r="B257" s="43" t="str">
        <f>IF(AND($E257="",$F257=""),"",IF(COUNTIF('Plan Cultivos'!$D$5:$D$204,"?*")=1,INDEX('Plan Cultivos'!$A$5:$A$204,MATCH("?*",'Plan Cultivos'!$D$5:$D$204,0)),""))</f>
        <v/>
      </c>
      <c r="C257" s="41" t="str">
        <f>IF(AND($E257="",$F257=""),"",ML_N)</f>
        <v/>
      </c>
      <c r="D257" s="43" t="str">
        <f>IF($B257="","",IFERROR(VLOOKUP($B257,'Plan Cultivos'!$A$5:$D$204,4,FALSE)&amp;"",""))</f>
        <v/>
      </c>
      <c r="E257" s="45" t="n"/>
      <c r="F257" s="43" t="n"/>
      <c r="G257" s="45" t="n"/>
      <c r="H257" s="43" t="n"/>
      <c r="I257" s="51" t="n"/>
      <c r="J257" s="69" t="n"/>
      <c r="K257" s="70" t="str">
        <f>IF(AND(ISNUMBER($I257),ISNUMBER($J257)),$I257*$J257,"")</f>
        <v/>
      </c>
      <c r="L257" s="52" t="n"/>
      <c r="M257" s="51" t="n"/>
      <c r="N257" s="44" t="str">
        <f>IF(ISNUMBER($I257),MAX(0,$I257-N($M257)),"")</f>
        <v/>
      </c>
      <c r="O257" s="43" t="str">
        <f>IF(AND($E257="",$F257=""),"",ML_RESP)</f>
        <v/>
      </c>
      <c r="P257" s="45" t="n"/>
    </row>
    <row r="258">
      <c r="A258" s="57" t="inlineStr">
        <is>
          <t>I-254</t>
        </is>
      </c>
      <c r="B258" s="48" t="str">
        <f>IF(AND($E258="",$F258=""),"",IF(COUNTIF('Plan Cultivos'!$D$5:$D$204,"?*")=1,INDEX('Plan Cultivos'!$A$5:$A$204,MATCH("?*",'Plan Cultivos'!$D$5:$D$204,0)),""))</f>
        <v/>
      </c>
      <c r="C258" s="58" t="str">
        <f>IF(AND($E258="",$F258=""),"",ML_N)</f>
        <v/>
      </c>
      <c r="D258" s="48" t="str">
        <f>IF($B258="","",IFERROR(VLOOKUP($B258,'Plan Cultivos'!$A$5:$D$204,4,FALSE)&amp;"",""))</f>
        <v/>
      </c>
      <c r="E258" s="47" t="n"/>
      <c r="F258" s="48" t="n"/>
      <c r="G258" s="47" t="n"/>
      <c r="H258" s="48" t="n"/>
      <c r="I258" s="49" t="n"/>
      <c r="J258" s="71" t="n"/>
      <c r="K258" s="72" t="str">
        <f>IF(AND(ISNUMBER($I258),ISNUMBER($J258)),$I258*$J258,"")</f>
        <v/>
      </c>
      <c r="L258" s="59" t="n"/>
      <c r="M258" s="49" t="n"/>
      <c r="N258" s="73" t="str">
        <f>IF(ISNUMBER($I258),MAX(0,$I258-N($M258)),"")</f>
        <v/>
      </c>
      <c r="O258" s="48" t="str">
        <f>IF(AND($E258="",$F258=""),"",ML_RESP)</f>
        <v/>
      </c>
      <c r="P258" s="47" t="n"/>
    </row>
    <row r="259">
      <c r="A259" s="42" t="inlineStr">
        <is>
          <t>I-255</t>
        </is>
      </c>
      <c r="B259" s="43" t="str">
        <f>IF(AND($E259="",$F259=""),"",IF(COUNTIF('Plan Cultivos'!$D$5:$D$204,"?*")=1,INDEX('Plan Cultivos'!$A$5:$A$204,MATCH("?*",'Plan Cultivos'!$D$5:$D$204,0)),""))</f>
        <v/>
      </c>
      <c r="C259" s="41" t="str">
        <f>IF(AND($E259="",$F259=""),"",ML_N)</f>
        <v/>
      </c>
      <c r="D259" s="43" t="str">
        <f>IF($B259="","",IFERROR(VLOOKUP($B259,'Plan Cultivos'!$A$5:$D$204,4,FALSE)&amp;"",""))</f>
        <v/>
      </c>
      <c r="E259" s="45" t="n"/>
      <c r="F259" s="43" t="n"/>
      <c r="G259" s="45" t="n"/>
      <c r="H259" s="43" t="n"/>
      <c r="I259" s="51" t="n"/>
      <c r="J259" s="69" t="n"/>
      <c r="K259" s="70" t="str">
        <f>IF(AND(ISNUMBER($I259),ISNUMBER($J259)),$I259*$J259,"")</f>
        <v/>
      </c>
      <c r="L259" s="52" t="n"/>
      <c r="M259" s="51" t="n"/>
      <c r="N259" s="44" t="str">
        <f>IF(ISNUMBER($I259),MAX(0,$I259-N($M259)),"")</f>
        <v/>
      </c>
      <c r="O259" s="43" t="str">
        <f>IF(AND($E259="",$F259=""),"",ML_RESP)</f>
        <v/>
      </c>
      <c r="P259" s="45" t="n"/>
    </row>
    <row r="260">
      <c r="A260" s="57" t="inlineStr">
        <is>
          <t>I-256</t>
        </is>
      </c>
      <c r="B260" s="48" t="str">
        <f>IF(AND($E260="",$F260=""),"",IF(COUNTIF('Plan Cultivos'!$D$5:$D$204,"?*")=1,INDEX('Plan Cultivos'!$A$5:$A$204,MATCH("?*",'Plan Cultivos'!$D$5:$D$204,0)),""))</f>
        <v/>
      </c>
      <c r="C260" s="58" t="str">
        <f>IF(AND($E260="",$F260=""),"",ML_N)</f>
        <v/>
      </c>
      <c r="D260" s="48" t="str">
        <f>IF($B260="","",IFERROR(VLOOKUP($B260,'Plan Cultivos'!$A$5:$D$204,4,FALSE)&amp;"",""))</f>
        <v/>
      </c>
      <c r="E260" s="47" t="n"/>
      <c r="F260" s="48" t="n"/>
      <c r="G260" s="47" t="n"/>
      <c r="H260" s="48" t="n"/>
      <c r="I260" s="49" t="n"/>
      <c r="J260" s="71" t="n"/>
      <c r="K260" s="72" t="str">
        <f>IF(AND(ISNUMBER($I260),ISNUMBER($J260)),$I260*$J260,"")</f>
        <v/>
      </c>
      <c r="L260" s="59" t="n"/>
      <c r="M260" s="49" t="n"/>
      <c r="N260" s="73" t="str">
        <f>IF(ISNUMBER($I260),MAX(0,$I260-N($M260)),"")</f>
        <v/>
      </c>
      <c r="O260" s="48" t="str">
        <f>IF(AND($E260="",$F260=""),"",ML_RESP)</f>
        <v/>
      </c>
      <c r="P260" s="47" t="n"/>
    </row>
    <row r="261">
      <c r="A261" s="42" t="inlineStr">
        <is>
          <t>I-257</t>
        </is>
      </c>
      <c r="B261" s="43" t="str">
        <f>IF(AND($E261="",$F261=""),"",IF(COUNTIF('Plan Cultivos'!$D$5:$D$204,"?*")=1,INDEX('Plan Cultivos'!$A$5:$A$204,MATCH("?*",'Plan Cultivos'!$D$5:$D$204,0)),""))</f>
        <v/>
      </c>
      <c r="C261" s="41" t="str">
        <f>IF(AND($E261="",$F261=""),"",ML_N)</f>
        <v/>
      </c>
      <c r="D261" s="43" t="str">
        <f>IF($B261="","",IFERROR(VLOOKUP($B261,'Plan Cultivos'!$A$5:$D$204,4,FALSE)&amp;"",""))</f>
        <v/>
      </c>
      <c r="E261" s="45" t="n"/>
      <c r="F261" s="43" t="n"/>
      <c r="G261" s="45" t="n"/>
      <c r="H261" s="43" t="n"/>
      <c r="I261" s="51" t="n"/>
      <c r="J261" s="69" t="n"/>
      <c r="K261" s="70" t="str">
        <f>IF(AND(ISNUMBER($I261),ISNUMBER($J261)),$I261*$J261,"")</f>
        <v/>
      </c>
      <c r="L261" s="52" t="n"/>
      <c r="M261" s="51" t="n"/>
      <c r="N261" s="44" t="str">
        <f>IF(ISNUMBER($I261),MAX(0,$I261-N($M261)),"")</f>
        <v/>
      </c>
      <c r="O261" s="43" t="str">
        <f>IF(AND($E261="",$F261=""),"",ML_RESP)</f>
        <v/>
      </c>
      <c r="P261" s="45" t="n"/>
    </row>
    <row r="262">
      <c r="A262" s="57" t="inlineStr">
        <is>
          <t>I-258</t>
        </is>
      </c>
      <c r="B262" s="48" t="str">
        <f>IF(AND($E262="",$F262=""),"",IF(COUNTIF('Plan Cultivos'!$D$5:$D$204,"?*")=1,INDEX('Plan Cultivos'!$A$5:$A$204,MATCH("?*",'Plan Cultivos'!$D$5:$D$204,0)),""))</f>
        <v/>
      </c>
      <c r="C262" s="58" t="str">
        <f>IF(AND($E262="",$F262=""),"",ML_N)</f>
        <v/>
      </c>
      <c r="D262" s="48" t="str">
        <f>IF($B262="","",IFERROR(VLOOKUP($B262,'Plan Cultivos'!$A$5:$D$204,4,FALSE)&amp;"",""))</f>
        <v/>
      </c>
      <c r="E262" s="47" t="n"/>
      <c r="F262" s="48" t="n"/>
      <c r="G262" s="47" t="n"/>
      <c r="H262" s="48" t="n"/>
      <c r="I262" s="49" t="n"/>
      <c r="J262" s="71" t="n"/>
      <c r="K262" s="72" t="str">
        <f>IF(AND(ISNUMBER($I262),ISNUMBER($J262)),$I262*$J262,"")</f>
        <v/>
      </c>
      <c r="L262" s="59" t="n"/>
      <c r="M262" s="49" t="n"/>
      <c r="N262" s="73" t="str">
        <f>IF(ISNUMBER($I262),MAX(0,$I262-N($M262)),"")</f>
        <v/>
      </c>
      <c r="O262" s="48" t="str">
        <f>IF(AND($E262="",$F262=""),"",ML_RESP)</f>
        <v/>
      </c>
      <c r="P262" s="47" t="n"/>
    </row>
    <row r="263">
      <c r="A263" s="42" t="inlineStr">
        <is>
          <t>I-259</t>
        </is>
      </c>
      <c r="B263" s="43" t="str">
        <f>IF(AND($E263="",$F263=""),"",IF(COUNTIF('Plan Cultivos'!$D$5:$D$204,"?*")=1,INDEX('Plan Cultivos'!$A$5:$A$204,MATCH("?*",'Plan Cultivos'!$D$5:$D$204,0)),""))</f>
        <v/>
      </c>
      <c r="C263" s="41" t="str">
        <f>IF(AND($E263="",$F263=""),"",ML_N)</f>
        <v/>
      </c>
      <c r="D263" s="43" t="str">
        <f>IF($B263="","",IFERROR(VLOOKUP($B263,'Plan Cultivos'!$A$5:$D$204,4,FALSE)&amp;"",""))</f>
        <v/>
      </c>
      <c r="E263" s="45" t="n"/>
      <c r="F263" s="43" t="n"/>
      <c r="G263" s="45" t="n"/>
      <c r="H263" s="43" t="n"/>
      <c r="I263" s="51" t="n"/>
      <c r="J263" s="69" t="n"/>
      <c r="K263" s="70" t="str">
        <f>IF(AND(ISNUMBER($I263),ISNUMBER($J263)),$I263*$J263,"")</f>
        <v/>
      </c>
      <c r="L263" s="52" t="n"/>
      <c r="M263" s="51" t="n"/>
      <c r="N263" s="44" t="str">
        <f>IF(ISNUMBER($I263),MAX(0,$I263-N($M263)),"")</f>
        <v/>
      </c>
      <c r="O263" s="43" t="str">
        <f>IF(AND($E263="",$F263=""),"",ML_RESP)</f>
        <v/>
      </c>
      <c r="P263" s="45" t="n"/>
    </row>
    <row r="264">
      <c r="A264" s="57" t="inlineStr">
        <is>
          <t>I-260</t>
        </is>
      </c>
      <c r="B264" s="48" t="str">
        <f>IF(AND($E264="",$F264=""),"",IF(COUNTIF('Plan Cultivos'!$D$5:$D$204,"?*")=1,INDEX('Plan Cultivos'!$A$5:$A$204,MATCH("?*",'Plan Cultivos'!$D$5:$D$204,0)),""))</f>
        <v/>
      </c>
      <c r="C264" s="58" t="str">
        <f>IF(AND($E264="",$F264=""),"",ML_N)</f>
        <v/>
      </c>
      <c r="D264" s="48" t="str">
        <f>IF($B264="","",IFERROR(VLOOKUP($B264,'Plan Cultivos'!$A$5:$D$204,4,FALSE)&amp;"",""))</f>
        <v/>
      </c>
      <c r="E264" s="47" t="n"/>
      <c r="F264" s="48" t="n"/>
      <c r="G264" s="47" t="n"/>
      <c r="H264" s="48" t="n"/>
      <c r="I264" s="49" t="n"/>
      <c r="J264" s="71" t="n"/>
      <c r="K264" s="72" t="str">
        <f>IF(AND(ISNUMBER($I264),ISNUMBER($J264)),$I264*$J264,"")</f>
        <v/>
      </c>
      <c r="L264" s="59" t="n"/>
      <c r="M264" s="49" t="n"/>
      <c r="N264" s="73" t="str">
        <f>IF(ISNUMBER($I264),MAX(0,$I264-N($M264)),"")</f>
        <v/>
      </c>
      <c r="O264" s="48" t="str">
        <f>IF(AND($E264="",$F264=""),"",ML_RESP)</f>
        <v/>
      </c>
      <c r="P264" s="47" t="n"/>
    </row>
    <row r="265">
      <c r="A265" s="42" t="inlineStr">
        <is>
          <t>I-261</t>
        </is>
      </c>
      <c r="B265" s="43" t="str">
        <f>IF(AND($E265="",$F265=""),"",IF(COUNTIF('Plan Cultivos'!$D$5:$D$204,"?*")=1,INDEX('Plan Cultivos'!$A$5:$A$204,MATCH("?*",'Plan Cultivos'!$D$5:$D$204,0)),""))</f>
        <v/>
      </c>
      <c r="C265" s="41" t="str">
        <f>IF(AND($E265="",$F265=""),"",ML_N)</f>
        <v/>
      </c>
      <c r="D265" s="43" t="str">
        <f>IF($B265="","",IFERROR(VLOOKUP($B265,'Plan Cultivos'!$A$5:$D$204,4,FALSE)&amp;"",""))</f>
        <v/>
      </c>
      <c r="E265" s="45" t="n"/>
      <c r="F265" s="43" t="n"/>
      <c r="G265" s="45" t="n"/>
      <c r="H265" s="43" t="n"/>
      <c r="I265" s="51" t="n"/>
      <c r="J265" s="69" t="n"/>
      <c r="K265" s="70" t="str">
        <f>IF(AND(ISNUMBER($I265),ISNUMBER($J265)),$I265*$J265,"")</f>
        <v/>
      </c>
      <c r="L265" s="52" t="n"/>
      <c r="M265" s="51" t="n"/>
      <c r="N265" s="44" t="str">
        <f>IF(ISNUMBER($I265),MAX(0,$I265-N($M265)),"")</f>
        <v/>
      </c>
      <c r="O265" s="43" t="str">
        <f>IF(AND($E265="",$F265=""),"",ML_RESP)</f>
        <v/>
      </c>
      <c r="P265" s="45" t="n"/>
    </row>
    <row r="266">
      <c r="A266" s="57" t="inlineStr">
        <is>
          <t>I-262</t>
        </is>
      </c>
      <c r="B266" s="48" t="str">
        <f>IF(AND($E266="",$F266=""),"",IF(COUNTIF('Plan Cultivos'!$D$5:$D$204,"?*")=1,INDEX('Plan Cultivos'!$A$5:$A$204,MATCH("?*",'Plan Cultivos'!$D$5:$D$204,0)),""))</f>
        <v/>
      </c>
      <c r="C266" s="58" t="str">
        <f>IF(AND($E266="",$F266=""),"",ML_N)</f>
        <v/>
      </c>
      <c r="D266" s="48" t="str">
        <f>IF($B266="","",IFERROR(VLOOKUP($B266,'Plan Cultivos'!$A$5:$D$204,4,FALSE)&amp;"",""))</f>
        <v/>
      </c>
      <c r="E266" s="47" t="n"/>
      <c r="F266" s="48" t="n"/>
      <c r="G266" s="47" t="n"/>
      <c r="H266" s="48" t="n"/>
      <c r="I266" s="49" t="n"/>
      <c r="J266" s="71" t="n"/>
      <c r="K266" s="72" t="str">
        <f>IF(AND(ISNUMBER($I266),ISNUMBER($J266)),$I266*$J266,"")</f>
        <v/>
      </c>
      <c r="L266" s="59" t="n"/>
      <c r="M266" s="49" t="n"/>
      <c r="N266" s="73" t="str">
        <f>IF(ISNUMBER($I266),MAX(0,$I266-N($M266)),"")</f>
        <v/>
      </c>
      <c r="O266" s="48" t="str">
        <f>IF(AND($E266="",$F266=""),"",ML_RESP)</f>
        <v/>
      </c>
      <c r="P266" s="47" t="n"/>
    </row>
    <row r="267">
      <c r="A267" s="42" t="inlineStr">
        <is>
          <t>I-263</t>
        </is>
      </c>
      <c r="B267" s="43" t="str">
        <f>IF(AND($E267="",$F267=""),"",IF(COUNTIF('Plan Cultivos'!$D$5:$D$204,"?*")=1,INDEX('Plan Cultivos'!$A$5:$A$204,MATCH("?*",'Plan Cultivos'!$D$5:$D$204,0)),""))</f>
        <v/>
      </c>
      <c r="C267" s="41" t="str">
        <f>IF(AND($E267="",$F267=""),"",ML_N)</f>
        <v/>
      </c>
      <c r="D267" s="43" t="str">
        <f>IF($B267="","",IFERROR(VLOOKUP($B267,'Plan Cultivos'!$A$5:$D$204,4,FALSE)&amp;"",""))</f>
        <v/>
      </c>
      <c r="E267" s="45" t="n"/>
      <c r="F267" s="43" t="n"/>
      <c r="G267" s="45" t="n"/>
      <c r="H267" s="43" t="n"/>
      <c r="I267" s="51" t="n"/>
      <c r="J267" s="69" t="n"/>
      <c r="K267" s="70" t="str">
        <f>IF(AND(ISNUMBER($I267),ISNUMBER($J267)),$I267*$J267,"")</f>
        <v/>
      </c>
      <c r="L267" s="52" t="n"/>
      <c r="M267" s="51" t="n"/>
      <c r="N267" s="44" t="str">
        <f>IF(ISNUMBER($I267),MAX(0,$I267-N($M267)),"")</f>
        <v/>
      </c>
      <c r="O267" s="43" t="str">
        <f>IF(AND($E267="",$F267=""),"",ML_RESP)</f>
        <v/>
      </c>
      <c r="P267" s="45" t="n"/>
    </row>
    <row r="268">
      <c r="A268" s="57" t="inlineStr">
        <is>
          <t>I-264</t>
        </is>
      </c>
      <c r="B268" s="48" t="str">
        <f>IF(AND($E268="",$F268=""),"",IF(COUNTIF('Plan Cultivos'!$D$5:$D$204,"?*")=1,INDEX('Plan Cultivos'!$A$5:$A$204,MATCH("?*",'Plan Cultivos'!$D$5:$D$204,0)),""))</f>
        <v/>
      </c>
      <c r="C268" s="58" t="str">
        <f>IF(AND($E268="",$F268=""),"",ML_N)</f>
        <v/>
      </c>
      <c r="D268" s="48" t="str">
        <f>IF($B268="","",IFERROR(VLOOKUP($B268,'Plan Cultivos'!$A$5:$D$204,4,FALSE)&amp;"",""))</f>
        <v/>
      </c>
      <c r="E268" s="47" t="n"/>
      <c r="F268" s="48" t="n"/>
      <c r="G268" s="47" t="n"/>
      <c r="H268" s="48" t="n"/>
      <c r="I268" s="49" t="n"/>
      <c r="J268" s="71" t="n"/>
      <c r="K268" s="72" t="str">
        <f>IF(AND(ISNUMBER($I268),ISNUMBER($J268)),$I268*$J268,"")</f>
        <v/>
      </c>
      <c r="L268" s="59" t="n"/>
      <c r="M268" s="49" t="n"/>
      <c r="N268" s="73" t="str">
        <f>IF(ISNUMBER($I268),MAX(0,$I268-N($M268)),"")</f>
        <v/>
      </c>
      <c r="O268" s="48" t="str">
        <f>IF(AND($E268="",$F268=""),"",ML_RESP)</f>
        <v/>
      </c>
      <c r="P268" s="47" t="n"/>
    </row>
    <row r="269">
      <c r="A269" s="42" t="inlineStr">
        <is>
          <t>I-265</t>
        </is>
      </c>
      <c r="B269" s="43" t="str">
        <f>IF(AND($E269="",$F269=""),"",IF(COUNTIF('Plan Cultivos'!$D$5:$D$204,"?*")=1,INDEX('Plan Cultivos'!$A$5:$A$204,MATCH("?*",'Plan Cultivos'!$D$5:$D$204,0)),""))</f>
        <v/>
      </c>
      <c r="C269" s="41" t="str">
        <f>IF(AND($E269="",$F269=""),"",ML_N)</f>
        <v/>
      </c>
      <c r="D269" s="43" t="str">
        <f>IF($B269="","",IFERROR(VLOOKUP($B269,'Plan Cultivos'!$A$5:$D$204,4,FALSE)&amp;"",""))</f>
        <v/>
      </c>
      <c r="E269" s="45" t="n"/>
      <c r="F269" s="43" t="n"/>
      <c r="G269" s="45" t="n"/>
      <c r="H269" s="43" t="n"/>
      <c r="I269" s="51" t="n"/>
      <c r="J269" s="69" t="n"/>
      <c r="K269" s="70" t="str">
        <f>IF(AND(ISNUMBER($I269),ISNUMBER($J269)),$I269*$J269,"")</f>
        <v/>
      </c>
      <c r="L269" s="52" t="n"/>
      <c r="M269" s="51" t="n"/>
      <c r="N269" s="44" t="str">
        <f>IF(ISNUMBER($I269),MAX(0,$I269-N($M269)),"")</f>
        <v/>
      </c>
      <c r="O269" s="43" t="str">
        <f>IF(AND($E269="",$F269=""),"",ML_RESP)</f>
        <v/>
      </c>
      <c r="P269" s="45" t="n"/>
    </row>
    <row r="270">
      <c r="A270" s="57" t="inlineStr">
        <is>
          <t>I-266</t>
        </is>
      </c>
      <c r="B270" s="48" t="str">
        <f>IF(AND($E270="",$F270=""),"",IF(COUNTIF('Plan Cultivos'!$D$5:$D$204,"?*")=1,INDEX('Plan Cultivos'!$A$5:$A$204,MATCH("?*",'Plan Cultivos'!$D$5:$D$204,0)),""))</f>
        <v/>
      </c>
      <c r="C270" s="58" t="str">
        <f>IF(AND($E270="",$F270=""),"",ML_N)</f>
        <v/>
      </c>
      <c r="D270" s="48" t="str">
        <f>IF($B270="","",IFERROR(VLOOKUP($B270,'Plan Cultivos'!$A$5:$D$204,4,FALSE)&amp;"",""))</f>
        <v/>
      </c>
      <c r="E270" s="47" t="n"/>
      <c r="F270" s="48" t="n"/>
      <c r="G270" s="47" t="n"/>
      <c r="H270" s="48" t="n"/>
      <c r="I270" s="49" t="n"/>
      <c r="J270" s="71" t="n"/>
      <c r="K270" s="72" t="str">
        <f>IF(AND(ISNUMBER($I270),ISNUMBER($J270)),$I270*$J270,"")</f>
        <v/>
      </c>
      <c r="L270" s="59" t="n"/>
      <c r="M270" s="49" t="n"/>
      <c r="N270" s="73" t="str">
        <f>IF(ISNUMBER($I270),MAX(0,$I270-N($M270)),"")</f>
        <v/>
      </c>
      <c r="O270" s="48" t="str">
        <f>IF(AND($E270="",$F270=""),"",ML_RESP)</f>
        <v/>
      </c>
      <c r="P270" s="47" t="n"/>
    </row>
    <row r="271">
      <c r="A271" s="42" t="inlineStr">
        <is>
          <t>I-267</t>
        </is>
      </c>
      <c r="B271" s="43" t="str">
        <f>IF(AND($E271="",$F271=""),"",IF(COUNTIF('Plan Cultivos'!$D$5:$D$204,"?*")=1,INDEX('Plan Cultivos'!$A$5:$A$204,MATCH("?*",'Plan Cultivos'!$D$5:$D$204,0)),""))</f>
        <v/>
      </c>
      <c r="C271" s="41" t="str">
        <f>IF(AND($E271="",$F271=""),"",ML_N)</f>
        <v/>
      </c>
      <c r="D271" s="43" t="str">
        <f>IF($B271="","",IFERROR(VLOOKUP($B271,'Plan Cultivos'!$A$5:$D$204,4,FALSE)&amp;"",""))</f>
        <v/>
      </c>
      <c r="E271" s="45" t="n"/>
      <c r="F271" s="43" t="n"/>
      <c r="G271" s="45" t="n"/>
      <c r="H271" s="43" t="n"/>
      <c r="I271" s="51" t="n"/>
      <c r="J271" s="69" t="n"/>
      <c r="K271" s="70" t="str">
        <f>IF(AND(ISNUMBER($I271),ISNUMBER($J271)),$I271*$J271,"")</f>
        <v/>
      </c>
      <c r="L271" s="52" t="n"/>
      <c r="M271" s="51" t="n"/>
      <c r="N271" s="44" t="str">
        <f>IF(ISNUMBER($I271),MAX(0,$I271-N($M271)),"")</f>
        <v/>
      </c>
      <c r="O271" s="43" t="str">
        <f>IF(AND($E271="",$F271=""),"",ML_RESP)</f>
        <v/>
      </c>
      <c r="P271" s="45" t="n"/>
    </row>
    <row r="272">
      <c r="A272" s="57" t="inlineStr">
        <is>
          <t>I-268</t>
        </is>
      </c>
      <c r="B272" s="48" t="str">
        <f>IF(AND($E272="",$F272=""),"",IF(COUNTIF('Plan Cultivos'!$D$5:$D$204,"?*")=1,INDEX('Plan Cultivos'!$A$5:$A$204,MATCH("?*",'Plan Cultivos'!$D$5:$D$204,0)),""))</f>
        <v/>
      </c>
      <c r="C272" s="58" t="str">
        <f>IF(AND($E272="",$F272=""),"",ML_N)</f>
        <v/>
      </c>
      <c r="D272" s="48" t="str">
        <f>IF($B272="","",IFERROR(VLOOKUP($B272,'Plan Cultivos'!$A$5:$D$204,4,FALSE)&amp;"",""))</f>
        <v/>
      </c>
      <c r="E272" s="47" t="n"/>
      <c r="F272" s="48" t="n"/>
      <c r="G272" s="47" t="n"/>
      <c r="H272" s="48" t="n"/>
      <c r="I272" s="49" t="n"/>
      <c r="J272" s="71" t="n"/>
      <c r="K272" s="72" t="str">
        <f>IF(AND(ISNUMBER($I272),ISNUMBER($J272)),$I272*$J272,"")</f>
        <v/>
      </c>
      <c r="L272" s="59" t="n"/>
      <c r="M272" s="49" t="n"/>
      <c r="N272" s="73" t="str">
        <f>IF(ISNUMBER($I272),MAX(0,$I272-N($M272)),"")</f>
        <v/>
      </c>
      <c r="O272" s="48" t="str">
        <f>IF(AND($E272="",$F272=""),"",ML_RESP)</f>
        <v/>
      </c>
      <c r="P272" s="47" t="n"/>
    </row>
    <row r="273">
      <c r="A273" s="42" t="inlineStr">
        <is>
          <t>I-269</t>
        </is>
      </c>
      <c r="B273" s="43" t="str">
        <f>IF(AND($E273="",$F273=""),"",IF(COUNTIF('Plan Cultivos'!$D$5:$D$204,"?*")=1,INDEX('Plan Cultivos'!$A$5:$A$204,MATCH("?*",'Plan Cultivos'!$D$5:$D$204,0)),""))</f>
        <v/>
      </c>
      <c r="C273" s="41" t="str">
        <f>IF(AND($E273="",$F273=""),"",ML_N)</f>
        <v/>
      </c>
      <c r="D273" s="43" t="str">
        <f>IF($B273="","",IFERROR(VLOOKUP($B273,'Plan Cultivos'!$A$5:$D$204,4,FALSE)&amp;"",""))</f>
        <v/>
      </c>
      <c r="E273" s="45" t="n"/>
      <c r="F273" s="43" t="n"/>
      <c r="G273" s="45" t="n"/>
      <c r="H273" s="43" t="n"/>
      <c r="I273" s="51" t="n"/>
      <c r="J273" s="69" t="n"/>
      <c r="K273" s="70" t="str">
        <f>IF(AND(ISNUMBER($I273),ISNUMBER($J273)),$I273*$J273,"")</f>
        <v/>
      </c>
      <c r="L273" s="52" t="n"/>
      <c r="M273" s="51" t="n"/>
      <c r="N273" s="44" t="str">
        <f>IF(ISNUMBER($I273),MAX(0,$I273-N($M273)),"")</f>
        <v/>
      </c>
      <c r="O273" s="43" t="str">
        <f>IF(AND($E273="",$F273=""),"",ML_RESP)</f>
        <v/>
      </c>
      <c r="P273" s="45" t="n"/>
    </row>
    <row r="274">
      <c r="A274" s="57" t="inlineStr">
        <is>
          <t>I-270</t>
        </is>
      </c>
      <c r="B274" s="48" t="str">
        <f>IF(AND($E274="",$F274=""),"",IF(COUNTIF('Plan Cultivos'!$D$5:$D$204,"?*")=1,INDEX('Plan Cultivos'!$A$5:$A$204,MATCH("?*",'Plan Cultivos'!$D$5:$D$204,0)),""))</f>
        <v/>
      </c>
      <c r="C274" s="58" t="str">
        <f>IF(AND($E274="",$F274=""),"",ML_N)</f>
        <v/>
      </c>
      <c r="D274" s="48" t="str">
        <f>IF($B274="","",IFERROR(VLOOKUP($B274,'Plan Cultivos'!$A$5:$D$204,4,FALSE)&amp;"",""))</f>
        <v/>
      </c>
      <c r="E274" s="47" t="n"/>
      <c r="F274" s="48" t="n"/>
      <c r="G274" s="47" t="n"/>
      <c r="H274" s="48" t="n"/>
      <c r="I274" s="49" t="n"/>
      <c r="J274" s="71" t="n"/>
      <c r="K274" s="72" t="str">
        <f>IF(AND(ISNUMBER($I274),ISNUMBER($J274)),$I274*$J274,"")</f>
        <v/>
      </c>
      <c r="L274" s="59" t="n"/>
      <c r="M274" s="49" t="n"/>
      <c r="N274" s="73" t="str">
        <f>IF(ISNUMBER($I274),MAX(0,$I274-N($M274)),"")</f>
        <v/>
      </c>
      <c r="O274" s="48" t="str">
        <f>IF(AND($E274="",$F274=""),"",ML_RESP)</f>
        <v/>
      </c>
      <c r="P274" s="47" t="n"/>
    </row>
    <row r="275">
      <c r="A275" s="42" t="inlineStr">
        <is>
          <t>I-271</t>
        </is>
      </c>
      <c r="B275" s="43" t="str">
        <f>IF(AND($E275="",$F275=""),"",IF(COUNTIF('Plan Cultivos'!$D$5:$D$204,"?*")=1,INDEX('Plan Cultivos'!$A$5:$A$204,MATCH("?*",'Plan Cultivos'!$D$5:$D$204,0)),""))</f>
        <v/>
      </c>
      <c r="C275" s="41" t="str">
        <f>IF(AND($E275="",$F275=""),"",ML_N)</f>
        <v/>
      </c>
      <c r="D275" s="43" t="str">
        <f>IF($B275="","",IFERROR(VLOOKUP($B275,'Plan Cultivos'!$A$5:$D$204,4,FALSE)&amp;"",""))</f>
        <v/>
      </c>
      <c r="E275" s="45" t="n"/>
      <c r="F275" s="43" t="n"/>
      <c r="G275" s="45" t="n"/>
      <c r="H275" s="43" t="n"/>
      <c r="I275" s="51" t="n"/>
      <c r="J275" s="69" t="n"/>
      <c r="K275" s="70" t="str">
        <f>IF(AND(ISNUMBER($I275),ISNUMBER($J275)),$I275*$J275,"")</f>
        <v/>
      </c>
      <c r="L275" s="52" t="n"/>
      <c r="M275" s="51" t="n"/>
      <c r="N275" s="44" t="str">
        <f>IF(ISNUMBER($I275),MAX(0,$I275-N($M275)),"")</f>
        <v/>
      </c>
      <c r="O275" s="43" t="str">
        <f>IF(AND($E275="",$F275=""),"",ML_RESP)</f>
        <v/>
      </c>
      <c r="P275" s="45" t="n"/>
    </row>
    <row r="276">
      <c r="A276" s="57" t="inlineStr">
        <is>
          <t>I-272</t>
        </is>
      </c>
      <c r="B276" s="48" t="str">
        <f>IF(AND($E276="",$F276=""),"",IF(COUNTIF('Plan Cultivos'!$D$5:$D$204,"?*")=1,INDEX('Plan Cultivos'!$A$5:$A$204,MATCH("?*",'Plan Cultivos'!$D$5:$D$204,0)),""))</f>
        <v/>
      </c>
      <c r="C276" s="58" t="str">
        <f>IF(AND($E276="",$F276=""),"",ML_N)</f>
        <v/>
      </c>
      <c r="D276" s="48" t="str">
        <f>IF($B276="","",IFERROR(VLOOKUP($B276,'Plan Cultivos'!$A$5:$D$204,4,FALSE)&amp;"",""))</f>
        <v/>
      </c>
      <c r="E276" s="47" t="n"/>
      <c r="F276" s="48" t="n"/>
      <c r="G276" s="47" t="n"/>
      <c r="H276" s="48" t="n"/>
      <c r="I276" s="49" t="n"/>
      <c r="J276" s="71" t="n"/>
      <c r="K276" s="72" t="str">
        <f>IF(AND(ISNUMBER($I276),ISNUMBER($J276)),$I276*$J276,"")</f>
        <v/>
      </c>
      <c r="L276" s="59" t="n"/>
      <c r="M276" s="49" t="n"/>
      <c r="N276" s="73" t="str">
        <f>IF(ISNUMBER($I276),MAX(0,$I276-N($M276)),"")</f>
        <v/>
      </c>
      <c r="O276" s="48" t="str">
        <f>IF(AND($E276="",$F276=""),"",ML_RESP)</f>
        <v/>
      </c>
      <c r="P276" s="47" t="n"/>
    </row>
    <row r="277">
      <c r="A277" s="42" t="inlineStr">
        <is>
          <t>I-273</t>
        </is>
      </c>
      <c r="B277" s="43" t="str">
        <f>IF(AND($E277="",$F277=""),"",IF(COUNTIF('Plan Cultivos'!$D$5:$D$204,"?*")=1,INDEX('Plan Cultivos'!$A$5:$A$204,MATCH("?*",'Plan Cultivos'!$D$5:$D$204,0)),""))</f>
        <v/>
      </c>
      <c r="C277" s="41" t="str">
        <f>IF(AND($E277="",$F277=""),"",ML_N)</f>
        <v/>
      </c>
      <c r="D277" s="43" t="str">
        <f>IF($B277="","",IFERROR(VLOOKUP($B277,'Plan Cultivos'!$A$5:$D$204,4,FALSE)&amp;"",""))</f>
        <v/>
      </c>
      <c r="E277" s="45" t="n"/>
      <c r="F277" s="43" t="n"/>
      <c r="G277" s="45" t="n"/>
      <c r="H277" s="43" t="n"/>
      <c r="I277" s="51" t="n"/>
      <c r="J277" s="69" t="n"/>
      <c r="K277" s="70" t="str">
        <f>IF(AND(ISNUMBER($I277),ISNUMBER($J277)),$I277*$J277,"")</f>
        <v/>
      </c>
      <c r="L277" s="52" t="n"/>
      <c r="M277" s="51" t="n"/>
      <c r="N277" s="44" t="str">
        <f>IF(ISNUMBER($I277),MAX(0,$I277-N($M277)),"")</f>
        <v/>
      </c>
      <c r="O277" s="43" t="str">
        <f>IF(AND($E277="",$F277=""),"",ML_RESP)</f>
        <v/>
      </c>
      <c r="P277" s="45" t="n"/>
    </row>
    <row r="278">
      <c r="A278" s="57" t="inlineStr">
        <is>
          <t>I-274</t>
        </is>
      </c>
      <c r="B278" s="48" t="str">
        <f>IF(AND($E278="",$F278=""),"",IF(COUNTIF('Plan Cultivos'!$D$5:$D$204,"?*")=1,INDEX('Plan Cultivos'!$A$5:$A$204,MATCH("?*",'Plan Cultivos'!$D$5:$D$204,0)),""))</f>
        <v/>
      </c>
      <c r="C278" s="58" t="str">
        <f>IF(AND($E278="",$F278=""),"",ML_N)</f>
        <v/>
      </c>
      <c r="D278" s="48" t="str">
        <f>IF($B278="","",IFERROR(VLOOKUP($B278,'Plan Cultivos'!$A$5:$D$204,4,FALSE)&amp;"",""))</f>
        <v/>
      </c>
      <c r="E278" s="47" t="n"/>
      <c r="F278" s="48" t="n"/>
      <c r="G278" s="47" t="n"/>
      <c r="H278" s="48" t="n"/>
      <c r="I278" s="49" t="n"/>
      <c r="J278" s="71" t="n"/>
      <c r="K278" s="72" t="str">
        <f>IF(AND(ISNUMBER($I278),ISNUMBER($J278)),$I278*$J278,"")</f>
        <v/>
      </c>
      <c r="L278" s="59" t="n"/>
      <c r="M278" s="49" t="n"/>
      <c r="N278" s="73" t="str">
        <f>IF(ISNUMBER($I278),MAX(0,$I278-N($M278)),"")</f>
        <v/>
      </c>
      <c r="O278" s="48" t="str">
        <f>IF(AND($E278="",$F278=""),"",ML_RESP)</f>
        <v/>
      </c>
      <c r="P278" s="47" t="n"/>
    </row>
    <row r="279">
      <c r="A279" s="42" t="inlineStr">
        <is>
          <t>I-275</t>
        </is>
      </c>
      <c r="B279" s="43" t="str">
        <f>IF(AND($E279="",$F279=""),"",IF(COUNTIF('Plan Cultivos'!$D$5:$D$204,"?*")=1,INDEX('Plan Cultivos'!$A$5:$A$204,MATCH("?*",'Plan Cultivos'!$D$5:$D$204,0)),""))</f>
        <v/>
      </c>
      <c r="C279" s="41" t="str">
        <f>IF(AND($E279="",$F279=""),"",ML_N)</f>
        <v/>
      </c>
      <c r="D279" s="43" t="str">
        <f>IF($B279="","",IFERROR(VLOOKUP($B279,'Plan Cultivos'!$A$5:$D$204,4,FALSE)&amp;"",""))</f>
        <v/>
      </c>
      <c r="E279" s="45" t="n"/>
      <c r="F279" s="43" t="n"/>
      <c r="G279" s="45" t="n"/>
      <c r="H279" s="43" t="n"/>
      <c r="I279" s="51" t="n"/>
      <c r="J279" s="69" t="n"/>
      <c r="K279" s="70" t="str">
        <f>IF(AND(ISNUMBER($I279),ISNUMBER($J279)),$I279*$J279,"")</f>
        <v/>
      </c>
      <c r="L279" s="52" t="n"/>
      <c r="M279" s="51" t="n"/>
      <c r="N279" s="44" t="str">
        <f>IF(ISNUMBER($I279),MAX(0,$I279-N($M279)),"")</f>
        <v/>
      </c>
      <c r="O279" s="43" t="str">
        <f>IF(AND($E279="",$F279=""),"",ML_RESP)</f>
        <v/>
      </c>
      <c r="P279" s="45" t="n"/>
    </row>
    <row r="280">
      <c r="A280" s="57" t="inlineStr">
        <is>
          <t>I-276</t>
        </is>
      </c>
      <c r="B280" s="48" t="str">
        <f>IF(AND($E280="",$F280=""),"",IF(COUNTIF('Plan Cultivos'!$D$5:$D$204,"?*")=1,INDEX('Plan Cultivos'!$A$5:$A$204,MATCH("?*",'Plan Cultivos'!$D$5:$D$204,0)),""))</f>
        <v/>
      </c>
      <c r="C280" s="58" t="str">
        <f>IF(AND($E280="",$F280=""),"",ML_N)</f>
        <v/>
      </c>
      <c r="D280" s="48" t="str">
        <f>IF($B280="","",IFERROR(VLOOKUP($B280,'Plan Cultivos'!$A$5:$D$204,4,FALSE)&amp;"",""))</f>
        <v/>
      </c>
      <c r="E280" s="47" t="n"/>
      <c r="F280" s="48" t="n"/>
      <c r="G280" s="47" t="n"/>
      <c r="H280" s="48" t="n"/>
      <c r="I280" s="49" t="n"/>
      <c r="J280" s="71" t="n"/>
      <c r="K280" s="72" t="str">
        <f>IF(AND(ISNUMBER($I280),ISNUMBER($J280)),$I280*$J280,"")</f>
        <v/>
      </c>
      <c r="L280" s="59" t="n"/>
      <c r="M280" s="49" t="n"/>
      <c r="N280" s="73" t="str">
        <f>IF(ISNUMBER($I280),MAX(0,$I280-N($M280)),"")</f>
        <v/>
      </c>
      <c r="O280" s="48" t="str">
        <f>IF(AND($E280="",$F280=""),"",ML_RESP)</f>
        <v/>
      </c>
      <c r="P280" s="47" t="n"/>
    </row>
    <row r="281">
      <c r="A281" s="42" t="inlineStr">
        <is>
          <t>I-277</t>
        </is>
      </c>
      <c r="B281" s="43" t="str">
        <f>IF(AND($E281="",$F281=""),"",IF(COUNTIF('Plan Cultivos'!$D$5:$D$204,"?*")=1,INDEX('Plan Cultivos'!$A$5:$A$204,MATCH("?*",'Plan Cultivos'!$D$5:$D$204,0)),""))</f>
        <v/>
      </c>
      <c r="C281" s="41" t="str">
        <f>IF(AND($E281="",$F281=""),"",ML_N)</f>
        <v/>
      </c>
      <c r="D281" s="43" t="str">
        <f>IF($B281="","",IFERROR(VLOOKUP($B281,'Plan Cultivos'!$A$5:$D$204,4,FALSE)&amp;"",""))</f>
        <v/>
      </c>
      <c r="E281" s="45" t="n"/>
      <c r="F281" s="43" t="n"/>
      <c r="G281" s="45" t="n"/>
      <c r="H281" s="43" t="n"/>
      <c r="I281" s="51" t="n"/>
      <c r="J281" s="69" t="n"/>
      <c r="K281" s="70" t="str">
        <f>IF(AND(ISNUMBER($I281),ISNUMBER($J281)),$I281*$J281,"")</f>
        <v/>
      </c>
      <c r="L281" s="52" t="n"/>
      <c r="M281" s="51" t="n"/>
      <c r="N281" s="44" t="str">
        <f>IF(ISNUMBER($I281),MAX(0,$I281-N($M281)),"")</f>
        <v/>
      </c>
      <c r="O281" s="43" t="str">
        <f>IF(AND($E281="",$F281=""),"",ML_RESP)</f>
        <v/>
      </c>
      <c r="P281" s="45" t="n"/>
    </row>
    <row r="282">
      <c r="A282" s="57" t="inlineStr">
        <is>
          <t>I-278</t>
        </is>
      </c>
      <c r="B282" s="48" t="str">
        <f>IF(AND($E282="",$F282=""),"",IF(COUNTIF('Plan Cultivos'!$D$5:$D$204,"?*")=1,INDEX('Plan Cultivos'!$A$5:$A$204,MATCH("?*",'Plan Cultivos'!$D$5:$D$204,0)),""))</f>
        <v/>
      </c>
      <c r="C282" s="58" t="str">
        <f>IF(AND($E282="",$F282=""),"",ML_N)</f>
        <v/>
      </c>
      <c r="D282" s="48" t="str">
        <f>IF($B282="","",IFERROR(VLOOKUP($B282,'Plan Cultivos'!$A$5:$D$204,4,FALSE)&amp;"",""))</f>
        <v/>
      </c>
      <c r="E282" s="47" t="n"/>
      <c r="F282" s="48" t="n"/>
      <c r="G282" s="47" t="n"/>
      <c r="H282" s="48" t="n"/>
      <c r="I282" s="49" t="n"/>
      <c r="J282" s="71" t="n"/>
      <c r="K282" s="72" t="str">
        <f>IF(AND(ISNUMBER($I282),ISNUMBER($J282)),$I282*$J282,"")</f>
        <v/>
      </c>
      <c r="L282" s="59" t="n"/>
      <c r="M282" s="49" t="n"/>
      <c r="N282" s="73" t="str">
        <f>IF(ISNUMBER($I282),MAX(0,$I282-N($M282)),"")</f>
        <v/>
      </c>
      <c r="O282" s="48" t="str">
        <f>IF(AND($E282="",$F282=""),"",ML_RESP)</f>
        <v/>
      </c>
      <c r="P282" s="47" t="n"/>
    </row>
    <row r="283">
      <c r="A283" s="42" t="inlineStr">
        <is>
          <t>I-279</t>
        </is>
      </c>
      <c r="B283" s="43" t="str">
        <f>IF(AND($E283="",$F283=""),"",IF(COUNTIF('Plan Cultivos'!$D$5:$D$204,"?*")=1,INDEX('Plan Cultivos'!$A$5:$A$204,MATCH("?*",'Plan Cultivos'!$D$5:$D$204,0)),""))</f>
        <v/>
      </c>
      <c r="C283" s="41" t="str">
        <f>IF(AND($E283="",$F283=""),"",ML_N)</f>
        <v/>
      </c>
      <c r="D283" s="43" t="str">
        <f>IF($B283="","",IFERROR(VLOOKUP($B283,'Plan Cultivos'!$A$5:$D$204,4,FALSE)&amp;"",""))</f>
        <v/>
      </c>
      <c r="E283" s="45" t="n"/>
      <c r="F283" s="43" t="n"/>
      <c r="G283" s="45" t="n"/>
      <c r="H283" s="43" t="n"/>
      <c r="I283" s="51" t="n"/>
      <c r="J283" s="69" t="n"/>
      <c r="K283" s="70" t="str">
        <f>IF(AND(ISNUMBER($I283),ISNUMBER($J283)),$I283*$J283,"")</f>
        <v/>
      </c>
      <c r="L283" s="52" t="n"/>
      <c r="M283" s="51" t="n"/>
      <c r="N283" s="44" t="str">
        <f>IF(ISNUMBER($I283),MAX(0,$I283-N($M283)),"")</f>
        <v/>
      </c>
      <c r="O283" s="43" t="str">
        <f>IF(AND($E283="",$F283=""),"",ML_RESP)</f>
        <v/>
      </c>
      <c r="P283" s="45" t="n"/>
    </row>
    <row r="284">
      <c r="A284" s="57" t="inlineStr">
        <is>
          <t>I-280</t>
        </is>
      </c>
      <c r="B284" s="48" t="str">
        <f>IF(AND($E284="",$F284=""),"",IF(COUNTIF('Plan Cultivos'!$D$5:$D$204,"?*")=1,INDEX('Plan Cultivos'!$A$5:$A$204,MATCH("?*",'Plan Cultivos'!$D$5:$D$204,0)),""))</f>
        <v/>
      </c>
      <c r="C284" s="58" t="str">
        <f>IF(AND($E284="",$F284=""),"",ML_N)</f>
        <v/>
      </c>
      <c r="D284" s="48" t="str">
        <f>IF($B284="","",IFERROR(VLOOKUP($B284,'Plan Cultivos'!$A$5:$D$204,4,FALSE)&amp;"",""))</f>
        <v/>
      </c>
      <c r="E284" s="47" t="n"/>
      <c r="F284" s="48" t="n"/>
      <c r="G284" s="47" t="n"/>
      <c r="H284" s="48" t="n"/>
      <c r="I284" s="49" t="n"/>
      <c r="J284" s="71" t="n"/>
      <c r="K284" s="72" t="str">
        <f>IF(AND(ISNUMBER($I284),ISNUMBER($J284)),$I284*$J284,"")</f>
        <v/>
      </c>
      <c r="L284" s="59" t="n"/>
      <c r="M284" s="49" t="n"/>
      <c r="N284" s="73" t="str">
        <f>IF(ISNUMBER($I284),MAX(0,$I284-N($M284)),"")</f>
        <v/>
      </c>
      <c r="O284" s="48" t="str">
        <f>IF(AND($E284="",$F284=""),"",ML_RESP)</f>
        <v/>
      </c>
      <c r="P284" s="47" t="n"/>
    </row>
    <row r="285">
      <c r="A285" s="42" t="inlineStr">
        <is>
          <t>I-281</t>
        </is>
      </c>
      <c r="B285" s="43" t="str">
        <f>IF(AND($E285="",$F285=""),"",IF(COUNTIF('Plan Cultivos'!$D$5:$D$204,"?*")=1,INDEX('Plan Cultivos'!$A$5:$A$204,MATCH("?*",'Plan Cultivos'!$D$5:$D$204,0)),""))</f>
        <v/>
      </c>
      <c r="C285" s="41" t="str">
        <f>IF(AND($E285="",$F285=""),"",ML_N)</f>
        <v/>
      </c>
      <c r="D285" s="43" t="str">
        <f>IF($B285="","",IFERROR(VLOOKUP($B285,'Plan Cultivos'!$A$5:$D$204,4,FALSE)&amp;"",""))</f>
        <v/>
      </c>
      <c r="E285" s="45" t="n"/>
      <c r="F285" s="43" t="n"/>
      <c r="G285" s="45" t="n"/>
      <c r="H285" s="43" t="n"/>
      <c r="I285" s="51" t="n"/>
      <c r="J285" s="69" t="n"/>
      <c r="K285" s="70" t="str">
        <f>IF(AND(ISNUMBER($I285),ISNUMBER($J285)),$I285*$J285,"")</f>
        <v/>
      </c>
      <c r="L285" s="52" t="n"/>
      <c r="M285" s="51" t="n"/>
      <c r="N285" s="44" t="str">
        <f>IF(ISNUMBER($I285),MAX(0,$I285-N($M285)),"")</f>
        <v/>
      </c>
      <c r="O285" s="43" t="str">
        <f>IF(AND($E285="",$F285=""),"",ML_RESP)</f>
        <v/>
      </c>
      <c r="P285" s="45" t="n"/>
    </row>
    <row r="286">
      <c r="A286" s="57" t="inlineStr">
        <is>
          <t>I-282</t>
        </is>
      </c>
      <c r="B286" s="48" t="str">
        <f>IF(AND($E286="",$F286=""),"",IF(COUNTIF('Plan Cultivos'!$D$5:$D$204,"?*")=1,INDEX('Plan Cultivos'!$A$5:$A$204,MATCH("?*",'Plan Cultivos'!$D$5:$D$204,0)),""))</f>
        <v/>
      </c>
      <c r="C286" s="58" t="str">
        <f>IF(AND($E286="",$F286=""),"",ML_N)</f>
        <v/>
      </c>
      <c r="D286" s="48" t="str">
        <f>IF($B286="","",IFERROR(VLOOKUP($B286,'Plan Cultivos'!$A$5:$D$204,4,FALSE)&amp;"",""))</f>
        <v/>
      </c>
      <c r="E286" s="47" t="n"/>
      <c r="F286" s="48" t="n"/>
      <c r="G286" s="47" t="n"/>
      <c r="H286" s="48" t="n"/>
      <c r="I286" s="49" t="n"/>
      <c r="J286" s="71" t="n"/>
      <c r="K286" s="72" t="str">
        <f>IF(AND(ISNUMBER($I286),ISNUMBER($J286)),$I286*$J286,"")</f>
        <v/>
      </c>
      <c r="L286" s="59" t="n"/>
      <c r="M286" s="49" t="n"/>
      <c r="N286" s="73" t="str">
        <f>IF(ISNUMBER($I286),MAX(0,$I286-N($M286)),"")</f>
        <v/>
      </c>
      <c r="O286" s="48" t="str">
        <f>IF(AND($E286="",$F286=""),"",ML_RESP)</f>
        <v/>
      </c>
      <c r="P286" s="47" t="n"/>
    </row>
    <row r="287">
      <c r="A287" s="42" t="inlineStr">
        <is>
          <t>I-283</t>
        </is>
      </c>
      <c r="B287" s="43" t="str">
        <f>IF(AND($E287="",$F287=""),"",IF(COUNTIF('Plan Cultivos'!$D$5:$D$204,"?*")=1,INDEX('Plan Cultivos'!$A$5:$A$204,MATCH("?*",'Plan Cultivos'!$D$5:$D$204,0)),""))</f>
        <v/>
      </c>
      <c r="C287" s="41" t="str">
        <f>IF(AND($E287="",$F287=""),"",ML_N)</f>
        <v/>
      </c>
      <c r="D287" s="43" t="str">
        <f>IF($B287="","",IFERROR(VLOOKUP($B287,'Plan Cultivos'!$A$5:$D$204,4,FALSE)&amp;"",""))</f>
        <v/>
      </c>
      <c r="E287" s="45" t="n"/>
      <c r="F287" s="43" t="n"/>
      <c r="G287" s="45" t="n"/>
      <c r="H287" s="43" t="n"/>
      <c r="I287" s="51" t="n"/>
      <c r="J287" s="69" t="n"/>
      <c r="K287" s="70" t="str">
        <f>IF(AND(ISNUMBER($I287),ISNUMBER($J287)),$I287*$J287,"")</f>
        <v/>
      </c>
      <c r="L287" s="52" t="n"/>
      <c r="M287" s="51" t="n"/>
      <c r="N287" s="44" t="str">
        <f>IF(ISNUMBER($I287),MAX(0,$I287-N($M287)),"")</f>
        <v/>
      </c>
      <c r="O287" s="43" t="str">
        <f>IF(AND($E287="",$F287=""),"",ML_RESP)</f>
        <v/>
      </c>
      <c r="P287" s="45" t="n"/>
    </row>
    <row r="288">
      <c r="A288" s="57" t="inlineStr">
        <is>
          <t>I-284</t>
        </is>
      </c>
      <c r="B288" s="48" t="str">
        <f>IF(AND($E288="",$F288=""),"",IF(COUNTIF('Plan Cultivos'!$D$5:$D$204,"?*")=1,INDEX('Plan Cultivos'!$A$5:$A$204,MATCH("?*",'Plan Cultivos'!$D$5:$D$204,0)),""))</f>
        <v/>
      </c>
      <c r="C288" s="58" t="str">
        <f>IF(AND($E288="",$F288=""),"",ML_N)</f>
        <v/>
      </c>
      <c r="D288" s="48" t="str">
        <f>IF($B288="","",IFERROR(VLOOKUP($B288,'Plan Cultivos'!$A$5:$D$204,4,FALSE)&amp;"",""))</f>
        <v/>
      </c>
      <c r="E288" s="47" t="n"/>
      <c r="F288" s="48" t="n"/>
      <c r="G288" s="47" t="n"/>
      <c r="H288" s="48" t="n"/>
      <c r="I288" s="49" t="n"/>
      <c r="J288" s="71" t="n"/>
      <c r="K288" s="72" t="str">
        <f>IF(AND(ISNUMBER($I288),ISNUMBER($J288)),$I288*$J288,"")</f>
        <v/>
      </c>
      <c r="L288" s="59" t="n"/>
      <c r="M288" s="49" t="n"/>
      <c r="N288" s="73" t="str">
        <f>IF(ISNUMBER($I288),MAX(0,$I288-N($M288)),"")</f>
        <v/>
      </c>
      <c r="O288" s="48" t="str">
        <f>IF(AND($E288="",$F288=""),"",ML_RESP)</f>
        <v/>
      </c>
      <c r="P288" s="47" t="n"/>
    </row>
    <row r="289">
      <c r="A289" s="42" t="inlineStr">
        <is>
          <t>I-285</t>
        </is>
      </c>
      <c r="B289" s="43" t="str">
        <f>IF(AND($E289="",$F289=""),"",IF(COUNTIF('Plan Cultivos'!$D$5:$D$204,"?*")=1,INDEX('Plan Cultivos'!$A$5:$A$204,MATCH("?*",'Plan Cultivos'!$D$5:$D$204,0)),""))</f>
        <v/>
      </c>
      <c r="C289" s="41" t="str">
        <f>IF(AND($E289="",$F289=""),"",ML_N)</f>
        <v/>
      </c>
      <c r="D289" s="43" t="str">
        <f>IF($B289="","",IFERROR(VLOOKUP($B289,'Plan Cultivos'!$A$5:$D$204,4,FALSE)&amp;"",""))</f>
        <v/>
      </c>
      <c r="E289" s="45" t="n"/>
      <c r="F289" s="43" t="n"/>
      <c r="G289" s="45" t="n"/>
      <c r="H289" s="43" t="n"/>
      <c r="I289" s="51" t="n"/>
      <c r="J289" s="69" t="n"/>
      <c r="K289" s="70" t="str">
        <f>IF(AND(ISNUMBER($I289),ISNUMBER($J289)),$I289*$J289,"")</f>
        <v/>
      </c>
      <c r="L289" s="52" t="n"/>
      <c r="M289" s="51" t="n"/>
      <c r="N289" s="44" t="str">
        <f>IF(ISNUMBER($I289),MAX(0,$I289-N($M289)),"")</f>
        <v/>
      </c>
      <c r="O289" s="43" t="str">
        <f>IF(AND($E289="",$F289=""),"",ML_RESP)</f>
        <v/>
      </c>
      <c r="P289" s="45" t="n"/>
    </row>
    <row r="290">
      <c r="A290" s="57" t="inlineStr">
        <is>
          <t>I-286</t>
        </is>
      </c>
      <c r="B290" s="48" t="str">
        <f>IF(AND($E290="",$F290=""),"",IF(COUNTIF('Plan Cultivos'!$D$5:$D$204,"?*")=1,INDEX('Plan Cultivos'!$A$5:$A$204,MATCH("?*",'Plan Cultivos'!$D$5:$D$204,0)),""))</f>
        <v/>
      </c>
      <c r="C290" s="58" t="str">
        <f>IF(AND($E290="",$F290=""),"",ML_N)</f>
        <v/>
      </c>
      <c r="D290" s="48" t="str">
        <f>IF($B290="","",IFERROR(VLOOKUP($B290,'Plan Cultivos'!$A$5:$D$204,4,FALSE)&amp;"",""))</f>
        <v/>
      </c>
      <c r="E290" s="47" t="n"/>
      <c r="F290" s="48" t="n"/>
      <c r="G290" s="47" t="n"/>
      <c r="H290" s="48" t="n"/>
      <c r="I290" s="49" t="n"/>
      <c r="J290" s="71" t="n"/>
      <c r="K290" s="72" t="str">
        <f>IF(AND(ISNUMBER($I290),ISNUMBER($J290)),$I290*$J290,"")</f>
        <v/>
      </c>
      <c r="L290" s="59" t="n"/>
      <c r="M290" s="49" t="n"/>
      <c r="N290" s="73" t="str">
        <f>IF(ISNUMBER($I290),MAX(0,$I290-N($M290)),"")</f>
        <v/>
      </c>
      <c r="O290" s="48" t="str">
        <f>IF(AND($E290="",$F290=""),"",ML_RESP)</f>
        <v/>
      </c>
      <c r="P290" s="47" t="n"/>
    </row>
    <row r="291">
      <c r="A291" s="42" t="inlineStr">
        <is>
          <t>I-287</t>
        </is>
      </c>
      <c r="B291" s="43" t="str">
        <f>IF(AND($E291="",$F291=""),"",IF(COUNTIF('Plan Cultivos'!$D$5:$D$204,"?*")=1,INDEX('Plan Cultivos'!$A$5:$A$204,MATCH("?*",'Plan Cultivos'!$D$5:$D$204,0)),""))</f>
        <v/>
      </c>
      <c r="C291" s="41" t="str">
        <f>IF(AND($E291="",$F291=""),"",ML_N)</f>
        <v/>
      </c>
      <c r="D291" s="43" t="str">
        <f>IF($B291="","",IFERROR(VLOOKUP($B291,'Plan Cultivos'!$A$5:$D$204,4,FALSE)&amp;"",""))</f>
        <v/>
      </c>
      <c r="E291" s="45" t="n"/>
      <c r="F291" s="43" t="n"/>
      <c r="G291" s="45" t="n"/>
      <c r="H291" s="43" t="n"/>
      <c r="I291" s="51" t="n"/>
      <c r="J291" s="69" t="n"/>
      <c r="K291" s="70" t="str">
        <f>IF(AND(ISNUMBER($I291),ISNUMBER($J291)),$I291*$J291,"")</f>
        <v/>
      </c>
      <c r="L291" s="52" t="n"/>
      <c r="M291" s="51" t="n"/>
      <c r="N291" s="44" t="str">
        <f>IF(ISNUMBER($I291),MAX(0,$I291-N($M291)),"")</f>
        <v/>
      </c>
      <c r="O291" s="43" t="str">
        <f>IF(AND($E291="",$F291=""),"",ML_RESP)</f>
        <v/>
      </c>
      <c r="P291" s="45" t="n"/>
    </row>
    <row r="292">
      <c r="A292" s="57" t="inlineStr">
        <is>
          <t>I-288</t>
        </is>
      </c>
      <c r="B292" s="48" t="str">
        <f>IF(AND($E292="",$F292=""),"",IF(COUNTIF('Plan Cultivos'!$D$5:$D$204,"?*")=1,INDEX('Plan Cultivos'!$A$5:$A$204,MATCH("?*",'Plan Cultivos'!$D$5:$D$204,0)),""))</f>
        <v/>
      </c>
      <c r="C292" s="58" t="str">
        <f>IF(AND($E292="",$F292=""),"",ML_N)</f>
        <v/>
      </c>
      <c r="D292" s="48" t="str">
        <f>IF($B292="","",IFERROR(VLOOKUP($B292,'Plan Cultivos'!$A$5:$D$204,4,FALSE)&amp;"",""))</f>
        <v/>
      </c>
      <c r="E292" s="47" t="n"/>
      <c r="F292" s="48" t="n"/>
      <c r="G292" s="47" t="n"/>
      <c r="H292" s="48" t="n"/>
      <c r="I292" s="49" t="n"/>
      <c r="J292" s="71" t="n"/>
      <c r="K292" s="72" t="str">
        <f>IF(AND(ISNUMBER($I292),ISNUMBER($J292)),$I292*$J292,"")</f>
        <v/>
      </c>
      <c r="L292" s="59" t="n"/>
      <c r="M292" s="49" t="n"/>
      <c r="N292" s="73" t="str">
        <f>IF(ISNUMBER($I292),MAX(0,$I292-N($M292)),"")</f>
        <v/>
      </c>
      <c r="O292" s="48" t="str">
        <f>IF(AND($E292="",$F292=""),"",ML_RESP)</f>
        <v/>
      </c>
      <c r="P292" s="47" t="n"/>
    </row>
    <row r="293">
      <c r="A293" s="42" t="inlineStr">
        <is>
          <t>I-289</t>
        </is>
      </c>
      <c r="B293" s="43" t="str">
        <f>IF(AND($E293="",$F293=""),"",IF(COUNTIF('Plan Cultivos'!$D$5:$D$204,"?*")=1,INDEX('Plan Cultivos'!$A$5:$A$204,MATCH("?*",'Plan Cultivos'!$D$5:$D$204,0)),""))</f>
        <v/>
      </c>
      <c r="C293" s="41" t="str">
        <f>IF(AND($E293="",$F293=""),"",ML_N)</f>
        <v/>
      </c>
      <c r="D293" s="43" t="str">
        <f>IF($B293="","",IFERROR(VLOOKUP($B293,'Plan Cultivos'!$A$5:$D$204,4,FALSE)&amp;"",""))</f>
        <v/>
      </c>
      <c r="E293" s="45" t="n"/>
      <c r="F293" s="43" t="n"/>
      <c r="G293" s="45" t="n"/>
      <c r="H293" s="43" t="n"/>
      <c r="I293" s="51" t="n"/>
      <c r="J293" s="69" t="n"/>
      <c r="K293" s="70" t="str">
        <f>IF(AND(ISNUMBER($I293),ISNUMBER($J293)),$I293*$J293,"")</f>
        <v/>
      </c>
      <c r="L293" s="52" t="n"/>
      <c r="M293" s="51" t="n"/>
      <c r="N293" s="44" t="str">
        <f>IF(ISNUMBER($I293),MAX(0,$I293-N($M293)),"")</f>
        <v/>
      </c>
      <c r="O293" s="43" t="str">
        <f>IF(AND($E293="",$F293=""),"",ML_RESP)</f>
        <v/>
      </c>
      <c r="P293" s="45" t="n"/>
    </row>
    <row r="294">
      <c r="A294" s="57" t="inlineStr">
        <is>
          <t>I-290</t>
        </is>
      </c>
      <c r="B294" s="48" t="str">
        <f>IF(AND($E294="",$F294=""),"",IF(COUNTIF('Plan Cultivos'!$D$5:$D$204,"?*")=1,INDEX('Plan Cultivos'!$A$5:$A$204,MATCH("?*",'Plan Cultivos'!$D$5:$D$204,0)),""))</f>
        <v/>
      </c>
      <c r="C294" s="58" t="str">
        <f>IF(AND($E294="",$F294=""),"",ML_N)</f>
        <v/>
      </c>
      <c r="D294" s="48" t="str">
        <f>IF($B294="","",IFERROR(VLOOKUP($B294,'Plan Cultivos'!$A$5:$D$204,4,FALSE)&amp;"",""))</f>
        <v/>
      </c>
      <c r="E294" s="47" t="n"/>
      <c r="F294" s="48" t="n"/>
      <c r="G294" s="47" t="n"/>
      <c r="H294" s="48" t="n"/>
      <c r="I294" s="49" t="n"/>
      <c r="J294" s="71" t="n"/>
      <c r="K294" s="72" t="str">
        <f>IF(AND(ISNUMBER($I294),ISNUMBER($J294)),$I294*$J294,"")</f>
        <v/>
      </c>
      <c r="L294" s="59" t="n"/>
      <c r="M294" s="49" t="n"/>
      <c r="N294" s="73" t="str">
        <f>IF(ISNUMBER($I294),MAX(0,$I294-N($M294)),"")</f>
        <v/>
      </c>
      <c r="O294" s="48" t="str">
        <f>IF(AND($E294="",$F294=""),"",ML_RESP)</f>
        <v/>
      </c>
      <c r="P294" s="47" t="n"/>
    </row>
    <row r="295">
      <c r="A295" s="42" t="inlineStr">
        <is>
          <t>I-291</t>
        </is>
      </c>
      <c r="B295" s="43" t="str">
        <f>IF(AND($E295="",$F295=""),"",IF(COUNTIF('Plan Cultivos'!$D$5:$D$204,"?*")=1,INDEX('Plan Cultivos'!$A$5:$A$204,MATCH("?*",'Plan Cultivos'!$D$5:$D$204,0)),""))</f>
        <v/>
      </c>
      <c r="C295" s="41" t="str">
        <f>IF(AND($E295="",$F295=""),"",ML_N)</f>
        <v/>
      </c>
      <c r="D295" s="43" t="str">
        <f>IF($B295="","",IFERROR(VLOOKUP($B295,'Plan Cultivos'!$A$5:$D$204,4,FALSE)&amp;"",""))</f>
        <v/>
      </c>
      <c r="E295" s="45" t="n"/>
      <c r="F295" s="43" t="n"/>
      <c r="G295" s="45" t="n"/>
      <c r="H295" s="43" t="n"/>
      <c r="I295" s="51" t="n"/>
      <c r="J295" s="69" t="n"/>
      <c r="K295" s="70" t="str">
        <f>IF(AND(ISNUMBER($I295),ISNUMBER($J295)),$I295*$J295,"")</f>
        <v/>
      </c>
      <c r="L295" s="52" t="n"/>
      <c r="M295" s="51" t="n"/>
      <c r="N295" s="44" t="str">
        <f>IF(ISNUMBER($I295),MAX(0,$I295-N($M295)),"")</f>
        <v/>
      </c>
      <c r="O295" s="43" t="str">
        <f>IF(AND($E295="",$F295=""),"",ML_RESP)</f>
        <v/>
      </c>
      <c r="P295" s="45" t="n"/>
    </row>
    <row r="296">
      <c r="A296" s="57" t="inlineStr">
        <is>
          <t>I-292</t>
        </is>
      </c>
      <c r="B296" s="48" t="str">
        <f>IF(AND($E296="",$F296=""),"",IF(COUNTIF('Plan Cultivos'!$D$5:$D$204,"?*")=1,INDEX('Plan Cultivos'!$A$5:$A$204,MATCH("?*",'Plan Cultivos'!$D$5:$D$204,0)),""))</f>
        <v/>
      </c>
      <c r="C296" s="58" t="str">
        <f>IF(AND($E296="",$F296=""),"",ML_N)</f>
        <v/>
      </c>
      <c r="D296" s="48" t="str">
        <f>IF($B296="","",IFERROR(VLOOKUP($B296,'Plan Cultivos'!$A$5:$D$204,4,FALSE)&amp;"",""))</f>
        <v/>
      </c>
      <c r="E296" s="47" t="n"/>
      <c r="F296" s="48" t="n"/>
      <c r="G296" s="47" t="n"/>
      <c r="H296" s="48" t="n"/>
      <c r="I296" s="49" t="n"/>
      <c r="J296" s="71" t="n"/>
      <c r="K296" s="72" t="str">
        <f>IF(AND(ISNUMBER($I296),ISNUMBER($J296)),$I296*$J296,"")</f>
        <v/>
      </c>
      <c r="L296" s="59" t="n"/>
      <c r="M296" s="49" t="n"/>
      <c r="N296" s="73" t="str">
        <f>IF(ISNUMBER($I296),MAX(0,$I296-N($M296)),"")</f>
        <v/>
      </c>
      <c r="O296" s="48" t="str">
        <f>IF(AND($E296="",$F296=""),"",ML_RESP)</f>
        <v/>
      </c>
      <c r="P296" s="47" t="n"/>
    </row>
    <row r="297">
      <c r="A297" s="42" t="inlineStr">
        <is>
          <t>I-293</t>
        </is>
      </c>
      <c r="B297" s="43" t="str">
        <f>IF(AND($E297="",$F297=""),"",IF(COUNTIF('Plan Cultivos'!$D$5:$D$204,"?*")=1,INDEX('Plan Cultivos'!$A$5:$A$204,MATCH("?*",'Plan Cultivos'!$D$5:$D$204,0)),""))</f>
        <v/>
      </c>
      <c r="C297" s="41" t="str">
        <f>IF(AND($E297="",$F297=""),"",ML_N)</f>
        <v/>
      </c>
      <c r="D297" s="43" t="str">
        <f>IF($B297="","",IFERROR(VLOOKUP($B297,'Plan Cultivos'!$A$5:$D$204,4,FALSE)&amp;"",""))</f>
        <v/>
      </c>
      <c r="E297" s="45" t="n"/>
      <c r="F297" s="43" t="n"/>
      <c r="G297" s="45" t="n"/>
      <c r="H297" s="43" t="n"/>
      <c r="I297" s="51" t="n"/>
      <c r="J297" s="69" t="n"/>
      <c r="K297" s="70" t="str">
        <f>IF(AND(ISNUMBER($I297),ISNUMBER($J297)),$I297*$J297,"")</f>
        <v/>
      </c>
      <c r="L297" s="52" t="n"/>
      <c r="M297" s="51" t="n"/>
      <c r="N297" s="44" t="str">
        <f>IF(ISNUMBER($I297),MAX(0,$I297-N($M297)),"")</f>
        <v/>
      </c>
      <c r="O297" s="43" t="str">
        <f>IF(AND($E297="",$F297=""),"",ML_RESP)</f>
        <v/>
      </c>
      <c r="P297" s="45" t="n"/>
    </row>
    <row r="298">
      <c r="A298" s="57" t="inlineStr">
        <is>
          <t>I-294</t>
        </is>
      </c>
      <c r="B298" s="48" t="str">
        <f>IF(AND($E298="",$F298=""),"",IF(COUNTIF('Plan Cultivos'!$D$5:$D$204,"?*")=1,INDEX('Plan Cultivos'!$A$5:$A$204,MATCH("?*",'Plan Cultivos'!$D$5:$D$204,0)),""))</f>
        <v/>
      </c>
      <c r="C298" s="58" t="str">
        <f>IF(AND($E298="",$F298=""),"",ML_N)</f>
        <v/>
      </c>
      <c r="D298" s="48" t="str">
        <f>IF($B298="","",IFERROR(VLOOKUP($B298,'Plan Cultivos'!$A$5:$D$204,4,FALSE)&amp;"",""))</f>
        <v/>
      </c>
      <c r="E298" s="47" t="n"/>
      <c r="F298" s="48" t="n"/>
      <c r="G298" s="47" t="n"/>
      <c r="H298" s="48" t="n"/>
      <c r="I298" s="49" t="n"/>
      <c r="J298" s="71" t="n"/>
      <c r="K298" s="72" t="str">
        <f>IF(AND(ISNUMBER($I298),ISNUMBER($J298)),$I298*$J298,"")</f>
        <v/>
      </c>
      <c r="L298" s="59" t="n"/>
      <c r="M298" s="49" t="n"/>
      <c r="N298" s="73" t="str">
        <f>IF(ISNUMBER($I298),MAX(0,$I298-N($M298)),"")</f>
        <v/>
      </c>
      <c r="O298" s="48" t="str">
        <f>IF(AND($E298="",$F298=""),"",ML_RESP)</f>
        <v/>
      </c>
      <c r="P298" s="47" t="n"/>
    </row>
    <row r="299">
      <c r="A299" s="42" t="inlineStr">
        <is>
          <t>I-295</t>
        </is>
      </c>
      <c r="B299" s="43" t="str">
        <f>IF(AND($E299="",$F299=""),"",IF(COUNTIF('Plan Cultivos'!$D$5:$D$204,"?*")=1,INDEX('Plan Cultivos'!$A$5:$A$204,MATCH("?*",'Plan Cultivos'!$D$5:$D$204,0)),""))</f>
        <v/>
      </c>
      <c r="C299" s="41" t="str">
        <f>IF(AND($E299="",$F299=""),"",ML_N)</f>
        <v/>
      </c>
      <c r="D299" s="43" t="str">
        <f>IF($B299="","",IFERROR(VLOOKUP($B299,'Plan Cultivos'!$A$5:$D$204,4,FALSE)&amp;"",""))</f>
        <v/>
      </c>
      <c r="E299" s="45" t="n"/>
      <c r="F299" s="43" t="n"/>
      <c r="G299" s="45" t="n"/>
      <c r="H299" s="43" t="n"/>
      <c r="I299" s="51" t="n"/>
      <c r="J299" s="69" t="n"/>
      <c r="K299" s="70" t="str">
        <f>IF(AND(ISNUMBER($I299),ISNUMBER($J299)),$I299*$J299,"")</f>
        <v/>
      </c>
      <c r="L299" s="52" t="n"/>
      <c r="M299" s="51" t="n"/>
      <c r="N299" s="44" t="str">
        <f>IF(ISNUMBER($I299),MAX(0,$I299-N($M299)),"")</f>
        <v/>
      </c>
      <c r="O299" s="43" t="str">
        <f>IF(AND($E299="",$F299=""),"",ML_RESP)</f>
        <v/>
      </c>
      <c r="P299" s="45" t="n"/>
    </row>
    <row r="300">
      <c r="A300" s="57" t="inlineStr">
        <is>
          <t>I-296</t>
        </is>
      </c>
      <c r="B300" s="48" t="str">
        <f>IF(AND($E300="",$F300=""),"",IF(COUNTIF('Plan Cultivos'!$D$5:$D$204,"?*")=1,INDEX('Plan Cultivos'!$A$5:$A$204,MATCH("?*",'Plan Cultivos'!$D$5:$D$204,0)),""))</f>
        <v/>
      </c>
      <c r="C300" s="58" t="str">
        <f>IF(AND($E300="",$F300=""),"",ML_N)</f>
        <v/>
      </c>
      <c r="D300" s="48" t="str">
        <f>IF($B300="","",IFERROR(VLOOKUP($B300,'Plan Cultivos'!$A$5:$D$204,4,FALSE)&amp;"",""))</f>
        <v/>
      </c>
      <c r="E300" s="47" t="n"/>
      <c r="F300" s="48" t="n"/>
      <c r="G300" s="47" t="n"/>
      <c r="H300" s="48" t="n"/>
      <c r="I300" s="49" t="n"/>
      <c r="J300" s="71" t="n"/>
      <c r="K300" s="72" t="str">
        <f>IF(AND(ISNUMBER($I300),ISNUMBER($J300)),$I300*$J300,"")</f>
        <v/>
      </c>
      <c r="L300" s="59" t="n"/>
      <c r="M300" s="49" t="n"/>
      <c r="N300" s="73" t="str">
        <f>IF(ISNUMBER($I300),MAX(0,$I300-N($M300)),"")</f>
        <v/>
      </c>
      <c r="O300" s="48" t="str">
        <f>IF(AND($E300="",$F300=""),"",ML_RESP)</f>
        <v/>
      </c>
      <c r="P300" s="47" t="n"/>
    </row>
    <row r="301">
      <c r="A301" s="42" t="inlineStr">
        <is>
          <t>I-297</t>
        </is>
      </c>
      <c r="B301" s="43" t="str">
        <f>IF(AND($E301="",$F301=""),"",IF(COUNTIF('Plan Cultivos'!$D$5:$D$204,"?*")=1,INDEX('Plan Cultivos'!$A$5:$A$204,MATCH("?*",'Plan Cultivos'!$D$5:$D$204,0)),""))</f>
        <v/>
      </c>
      <c r="C301" s="41" t="str">
        <f>IF(AND($E301="",$F301=""),"",ML_N)</f>
        <v/>
      </c>
      <c r="D301" s="43" t="str">
        <f>IF($B301="","",IFERROR(VLOOKUP($B301,'Plan Cultivos'!$A$5:$D$204,4,FALSE)&amp;"",""))</f>
        <v/>
      </c>
      <c r="E301" s="45" t="n"/>
      <c r="F301" s="43" t="n"/>
      <c r="G301" s="45" t="n"/>
      <c r="H301" s="43" t="n"/>
      <c r="I301" s="51" t="n"/>
      <c r="J301" s="69" t="n"/>
      <c r="K301" s="70" t="str">
        <f>IF(AND(ISNUMBER($I301),ISNUMBER($J301)),$I301*$J301,"")</f>
        <v/>
      </c>
      <c r="L301" s="52" t="n"/>
      <c r="M301" s="51" t="n"/>
      <c r="N301" s="44" t="str">
        <f>IF(ISNUMBER($I301),MAX(0,$I301-N($M301)),"")</f>
        <v/>
      </c>
      <c r="O301" s="43" t="str">
        <f>IF(AND($E301="",$F301=""),"",ML_RESP)</f>
        <v/>
      </c>
      <c r="P301" s="45" t="n"/>
    </row>
    <row r="302">
      <c r="A302" s="57" t="inlineStr">
        <is>
          <t>I-298</t>
        </is>
      </c>
      <c r="B302" s="48" t="str">
        <f>IF(AND($E302="",$F302=""),"",IF(COUNTIF('Plan Cultivos'!$D$5:$D$204,"?*")=1,INDEX('Plan Cultivos'!$A$5:$A$204,MATCH("?*",'Plan Cultivos'!$D$5:$D$204,0)),""))</f>
        <v/>
      </c>
      <c r="C302" s="58" t="str">
        <f>IF(AND($E302="",$F302=""),"",ML_N)</f>
        <v/>
      </c>
      <c r="D302" s="48" t="str">
        <f>IF($B302="","",IFERROR(VLOOKUP($B302,'Plan Cultivos'!$A$5:$D$204,4,FALSE)&amp;"",""))</f>
        <v/>
      </c>
      <c r="E302" s="47" t="n"/>
      <c r="F302" s="48" t="n"/>
      <c r="G302" s="47" t="n"/>
      <c r="H302" s="48" t="n"/>
      <c r="I302" s="49" t="n"/>
      <c r="J302" s="71" t="n"/>
      <c r="K302" s="72" t="str">
        <f>IF(AND(ISNUMBER($I302),ISNUMBER($J302)),$I302*$J302,"")</f>
        <v/>
      </c>
      <c r="L302" s="59" t="n"/>
      <c r="M302" s="49" t="n"/>
      <c r="N302" s="73" t="str">
        <f>IF(ISNUMBER($I302),MAX(0,$I302-N($M302)),"")</f>
        <v/>
      </c>
      <c r="O302" s="48" t="str">
        <f>IF(AND($E302="",$F302=""),"",ML_RESP)</f>
        <v/>
      </c>
      <c r="P302" s="47" t="n"/>
    </row>
    <row r="303">
      <c r="A303" s="42" t="inlineStr">
        <is>
          <t>I-299</t>
        </is>
      </c>
      <c r="B303" s="43" t="str">
        <f>IF(AND($E303="",$F303=""),"",IF(COUNTIF('Plan Cultivos'!$D$5:$D$204,"?*")=1,INDEX('Plan Cultivos'!$A$5:$A$204,MATCH("?*",'Plan Cultivos'!$D$5:$D$204,0)),""))</f>
        <v/>
      </c>
      <c r="C303" s="41" t="str">
        <f>IF(AND($E303="",$F303=""),"",ML_N)</f>
        <v/>
      </c>
      <c r="D303" s="43" t="str">
        <f>IF($B303="","",IFERROR(VLOOKUP($B303,'Plan Cultivos'!$A$5:$D$204,4,FALSE)&amp;"",""))</f>
        <v/>
      </c>
      <c r="E303" s="45" t="n"/>
      <c r="F303" s="43" t="n"/>
      <c r="G303" s="45" t="n"/>
      <c r="H303" s="43" t="n"/>
      <c r="I303" s="51" t="n"/>
      <c r="J303" s="69" t="n"/>
      <c r="K303" s="70" t="str">
        <f>IF(AND(ISNUMBER($I303),ISNUMBER($J303)),$I303*$J303,"")</f>
        <v/>
      </c>
      <c r="L303" s="52" t="n"/>
      <c r="M303" s="51" t="n"/>
      <c r="N303" s="44" t="str">
        <f>IF(ISNUMBER($I303),MAX(0,$I303-N($M303)),"")</f>
        <v/>
      </c>
      <c r="O303" s="43" t="str">
        <f>IF(AND($E303="",$F303=""),"",ML_RESP)</f>
        <v/>
      </c>
      <c r="P303" s="45" t="n"/>
    </row>
    <row r="304">
      <c r="A304" s="57" t="inlineStr">
        <is>
          <t>I-300</t>
        </is>
      </c>
      <c r="B304" s="48" t="str">
        <f>IF(AND($E304="",$F304=""),"",IF(COUNTIF('Plan Cultivos'!$D$5:$D$204,"?*")=1,INDEX('Plan Cultivos'!$A$5:$A$204,MATCH("?*",'Plan Cultivos'!$D$5:$D$204,0)),""))</f>
        <v/>
      </c>
      <c r="C304" s="58" t="str">
        <f>IF(AND($E304="",$F304=""),"",ML_N)</f>
        <v/>
      </c>
      <c r="D304" s="48" t="str">
        <f>IF($B304="","",IFERROR(VLOOKUP($B304,'Plan Cultivos'!$A$5:$D$204,4,FALSE)&amp;"",""))</f>
        <v/>
      </c>
      <c r="E304" s="47" t="n"/>
      <c r="F304" s="48" t="n"/>
      <c r="G304" s="47" t="n"/>
      <c r="H304" s="48" t="n"/>
      <c r="I304" s="49" t="n"/>
      <c r="J304" s="71" t="n"/>
      <c r="K304" s="72" t="str">
        <f>IF(AND(ISNUMBER($I304),ISNUMBER($J304)),$I304*$J304,"")</f>
        <v/>
      </c>
      <c r="L304" s="59" t="n"/>
      <c r="M304" s="49" t="n"/>
      <c r="N304" s="73" t="str">
        <f>IF(ISNUMBER($I304),MAX(0,$I304-N($M304)),"")</f>
        <v/>
      </c>
      <c r="O304" s="48" t="str">
        <f>IF(AND($E304="",$F304=""),"",ML_RESP)</f>
        <v/>
      </c>
      <c r="P304" s="47" t="n"/>
    </row>
  </sheetData>
  <autoFilter ref="A4:P304"/>
  <mergeCells count="2">
    <mergeCell ref="A1:P1"/>
    <mergeCell ref="A2:P2"/>
  </mergeCells>
  <conditionalFormatting sqref="E5:E304">
    <cfRule type="expression" priority="1" dxfId="0">
      <formula>AND(COUNTIF($B5:$P5,"?*")+COUNT($B5:$P5)&gt;0,LEN(E5)=0)</formula>
    </cfRule>
  </conditionalFormatting>
  <conditionalFormatting sqref="F5:F304">
    <cfRule type="expression" priority="2" dxfId="0">
      <formula>AND(COUNTIF($B5:$P5,"?*")+COUNT($B5:$P5)&gt;0,LEN(F5)=0)</formula>
    </cfRule>
  </conditionalFormatting>
  <conditionalFormatting sqref="H5:H304">
    <cfRule type="expression" priority="3" dxfId="0">
      <formula>AND(COUNTIF($B5:$P5,"?*")+COUNT($B5:$P5)&gt;0,LEN(H5)=0)</formula>
    </cfRule>
  </conditionalFormatting>
  <conditionalFormatting sqref="I5:I304">
    <cfRule type="expression" priority="4" dxfId="0">
      <formula>AND(COUNTIF($B5:$P5,"?*")+COUNT($B5:$P5)&gt;0,LEN(I5)=0)</formula>
    </cfRule>
  </conditionalFormatting>
  <conditionalFormatting sqref="N5:N304">
    <cfRule type="expression" priority="5" dxfId="10">
      <formula>N($N5)&gt;0</formula>
    </cfRule>
  </conditionalFormatting>
  <dataValidations count="15">
    <dataValidation sqref="A5:A304" showDropDown="0" showInputMessage="1" showErrorMessage="0" allowBlank="1" promptTitle="Código del requerimiento" prompt="Se asigna solo."/>
    <dataValidation sqref="B5:B304" showDropDown="0" showInputMessage="1" showErrorMessage="1" allowBlank="1" errorTitle="Valor fuera de la lista" error="Ese valor no está en la lista. Pulse «Sí» para dejarlo así o «No» para elegir uno. Puede ampliar las listas en la hoja «Listas»." promptTitle="Ciclo" prompt="Elija el ciclo que usa este insumo; el cultivo se llena solo." type="list" errorStyle="warning">
      <formula1>L_Ciclos</formula1>
    </dataValidation>
    <dataValidation sqref="C5:C304" showDropDown="0" showInputMessage="1" showErrorMessage="0" allowBlank="1" promptTitle="Se calcula sola" prompt="Sale de «Mi lote»."/>
    <dataValidation sqref="D5:D304" showDropDown="0" showInputMessage="1" showErrorMessage="1" allowBlank="1" errorTitle="Valor fuera de la lista" error="Ese valor no está en la lista. Pulse «Sí» para dejarlo así o «No» para elegir uno. Puede ampliar las listas en la hoja «Listas»." promptTitle="Cultivo" prompt="Sale del ciclo elegido." type="list" errorStyle="warning">
      <formula1>L_Cultivo</formula1>
    </dataValidation>
    <dataValidation sqref="E5:E304" showDropDown="0" showInputMessage="1" showErrorMessage="0" allowBlank="1" promptTitle="Insumo o material" prompt="Nombre del insumo. Ej.: Semilla de cilantro, Compost, Triple 15, Bandejas de 128."/>
    <dataValidation sqref="F5:F304" showDropDown="0" showInputMessage="1" showErrorMessage="1" allowBlank="1" errorTitle="Valor fuera de la lista" error="Ese valor no está en la lista. Pulse «Sí» para dejarlo así o «No» para elegir uno. Puede ampliar las listas en la hoja «Listas»." promptTitle="Tipo de insumo" prompt="Elija la categoría del insumo." type="list" errorStyle="warning">
      <formula1>L_TipoIns</formula1>
    </dataValidation>
    <dataValidation sqref="G5:G304" showDropDown="0" showInputMessage="1" showErrorMessage="0" allowBlank="1" promptTitle="Especificación" prompt="Presentación o calidad. Ej.: bulto 50 kg, semilla certificada."/>
    <dataValidation sqref="H5:H304" showDropDown="0" showInputMessage="1" showErrorMessage="1" allowBlank="1" errorTitle="Valor fuera de la lista" error="Ese valor no está en la lista. Pulse «Sí» para dejarlo así o «No» para elegir uno. Puede ampliar las listas en la hoja «Listas»." promptTitle="Unidad" prompt="Unidad en la que va la cantidad." type="list" errorStyle="warning">
      <formula1>L_Unidad</formula1>
    </dataValidation>
    <dataValidation sqref="I5:I304" showDropDown="0" showInputMessage="1" showErrorMessage="1" allowBlank="1" errorTitle="Número no válido" error="Escriba solo el número, sin unidades ni textos como «no aplica». Si no aplica, deje la celda vacía. Rango: 0 a 10.000.000." promptTitle="Cantidad planificada" prompt="Cuánto necesita, en la unidad elegida. Solo el número." type="decimal" errorStyle="stop" operator="between">
      <formula1>0</formula1>
      <formula2>10000000</formula2>
    </dataValidation>
    <dataValidation sqref="J5:J304" showDropDown="0" showInputMessage="1" showErrorMessage="1" allowBlank="1" errorTitle="Número no válido" error="Escriba solo el número, sin unidades ni textos como «no aplica». Si no aplica, deje la celda vacía. Rango: 0 a 1.000.000.000." promptTitle="Valor unitario ($)" prompt="Precio por unidad en pesos, sin puntos ni «$». Ej.: 12500." type="decimal" errorStyle="stop" operator="between">
      <formula1>0</formula1>
      <formula2>1000000000</formula2>
    </dataValidation>
    <dataValidation sqref="K5:K304" showDropDown="0" showInputMessage="1" showErrorMessage="0" allowBlank="1" promptTitle="Se calcula sola" prompt="Cantidad × valor unitario."/>
    <dataValidation sqref="L5:L304" showDropDown="0" showInputMessage="1" showErrorMessage="1" allowBlank="1" errorTitle="Fecha no válida" error="Escriba una fecha entre 01/01/2025 y 31/12/2030 (dd/mm/aaaa). No use textos como «semanal»: para eso están la frecuencia y las observaciones." promptTitle="Fecha requerida" prompt="Cuándo debe estar disponible (dd/mm/aaaa)." type="date" errorStyle="stop" operator="between">
      <formula1>45658</formula1>
      <formula2>47848</formula2>
    </dataValidation>
    <dataValidation sqref="M5:M304" showDropDown="0" showInputMessage="1" showErrorMessage="1" allowBlank="1" errorTitle="Número no válido" error="Escriba solo el número, sin unidades ni textos como «no aplica». Si no aplica, deje la celda vacía. Rango: 0 a 10.000.000." promptTitle="Existencia actual" prompt="Lo que ya hay en bodega, en la misma unidad. Si no sabe, déjelo vacío." type="decimal" errorStyle="stop" operator="between">
      <formula1>0</formula1>
      <formula2>10000000</formula2>
    </dataValidation>
    <dataValidation sqref="N5:N304" showDropDown="0" showInputMessage="1" showErrorMessage="0" allowBlank="1" promptTitle="Se calcula sola" prompt="Cantidad planificada − existencia (nunca negativa)."/>
    <dataValidation sqref="O5:O304" showDropDown="0" showInputMessage="1" showErrorMessage="1" allowBlank="1" errorTitle="Valor fuera de la lista" error="Ese valor no está en la lista. Pulse «Sí» para dejarlo así o «No» para elegir uno. Puede ampliar las listas en la hoja «Listas»." promptTitle="Responsable de la gestión" prompt="Se propone el de «Mi lote»." type="list" errorStyle="warning">
      <formula1>L_Resp</formula1>
    </dataValidation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39A900"/>
    <outlinePr summaryBelow="1" summaryRight="1"/>
    <pageSetUpPr fitToPage="1"/>
  </sheetPr>
  <dimension ref="A1:U50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7" customWidth="1" min="4" max="4"/>
    <col width="14" customWidth="1" min="5" max="5"/>
    <col width="13" customWidth="1" min="6" max="6"/>
    <col width="18" customWidth="1" min="7" max="7"/>
    <col width="20" customWidth="1" min="8" max="8"/>
    <col width="20" customWidth="1" min="9" max="9"/>
    <col width="11" customWidth="1" min="10" max="10"/>
    <col width="8" customWidth="1" min="11" max="11"/>
    <col width="9" customWidth="1" min="12" max="12"/>
    <col width="9" customWidth="1" min="13" max="13"/>
    <col width="14" customWidth="1" min="14" max="14"/>
    <col width="14" customWidth="1" min="15" max="15"/>
    <col width="13" customWidth="1" min="16" max="16"/>
    <col width="16" customWidth="1" min="17" max="17"/>
    <col width="22" customWidth="1" min="18" max="18"/>
    <col width="16" customWidth="1" min="19" max="19"/>
    <col width="24" customWidth="1" min="20" max="20"/>
    <col width="20" customWidth="1" min="21" max="21"/>
  </cols>
  <sheetData>
    <row r="1" ht="26" customHeight="1">
      <c r="A1" s="1" t="inlineStr">
        <is>
          <t>REGISTRO DE LABORES Y BUENAS PRÁCTICAS AGRÍCOLAS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3" ht="14" customHeight="1">
      <c r="A3" s="12" t="inlineStr">
        <is>
          <t>automático</t>
        </is>
      </c>
      <c r="B3" s="8" t="inlineStr">
        <is>
          <t>fecha</t>
        </is>
      </c>
      <c r="C3" s="10" t="inlineStr">
        <is>
          <t>▼ lista</t>
        </is>
      </c>
      <c r="D3" s="12" t="inlineStr">
        <is>
          <t>automático</t>
        </is>
      </c>
      <c r="E3" s="10" t="inlineStr">
        <is>
          <t>▼ lista</t>
        </is>
      </c>
      <c r="F3" s="10" t="inlineStr">
        <is>
          <t>▼ lista</t>
        </is>
      </c>
      <c r="G3" s="10" t="inlineStr">
        <is>
          <t>▼ lista</t>
        </is>
      </c>
      <c r="H3" s="8" t="inlineStr">
        <is>
          <t>escriba</t>
        </is>
      </c>
      <c r="I3" s="8" t="inlineStr">
        <is>
          <t>escriba</t>
        </is>
      </c>
      <c r="J3" s="8" t="inlineStr">
        <is>
          <t>escriba</t>
        </is>
      </c>
      <c r="K3" s="8" t="inlineStr">
        <is>
          <t>número</t>
        </is>
      </c>
      <c r="L3" s="10" t="inlineStr">
        <is>
          <t>▼ lista</t>
        </is>
      </c>
      <c r="M3" s="8" t="inlineStr">
        <is>
          <t>número</t>
        </is>
      </c>
      <c r="N3" s="8" t="inlineStr">
        <is>
          <t>escriba</t>
        </is>
      </c>
      <c r="O3" s="8" t="inlineStr">
        <is>
          <t>escriba</t>
        </is>
      </c>
      <c r="P3" s="8" t="inlineStr">
        <is>
          <t>escriba</t>
        </is>
      </c>
      <c r="Q3" s="8" t="inlineStr">
        <is>
          <t>escriba</t>
        </is>
      </c>
      <c r="R3" s="10" t="inlineStr">
        <is>
          <t>▼ lista</t>
        </is>
      </c>
      <c r="S3" s="8" t="inlineStr">
        <is>
          <t>escriba</t>
        </is>
      </c>
      <c r="T3" s="8" t="inlineStr">
        <is>
          <t>escriba</t>
        </is>
      </c>
      <c r="U3" s="8" t="inlineStr">
        <is>
          <t>escriba</t>
        </is>
      </c>
    </row>
    <row r="4" ht="44" customHeight="1">
      <c r="A4" s="22" t="inlineStr">
        <is>
          <t>ID registro</t>
        </is>
      </c>
      <c r="B4" s="22" t="inlineStr">
        <is>
          <t>Fecha</t>
        </is>
      </c>
      <c r="C4" s="22" t="inlineStr">
        <is>
          <t>ID ciclo</t>
        </is>
      </c>
      <c r="D4" s="22" t="inlineStr">
        <is>
          <t>ID lote</t>
        </is>
      </c>
      <c r="E4" s="22" t="inlineStr">
        <is>
          <t>Cultivo</t>
        </is>
      </c>
      <c r="F4" s="22" t="inlineStr">
        <is>
          <t>Estado fenológico</t>
        </is>
      </c>
      <c r="G4" s="22" t="inlineStr">
        <is>
          <t>Tipo actividad</t>
        </is>
      </c>
      <c r="H4" s="22" t="inlineStr">
        <is>
          <t>Plaga/patógeno/objetivo</t>
        </is>
      </c>
      <c r="I4" s="22" t="inlineStr">
        <is>
          <t>Producto o insumo</t>
        </is>
      </c>
      <c r="J4" s="22" t="inlineStr">
        <is>
          <t>Lote producto</t>
        </is>
      </c>
      <c r="K4" s="22" t="inlineStr">
        <is>
          <t>Dosis</t>
        </is>
      </c>
      <c r="L4" s="22" t="inlineStr">
        <is>
          <t>Unidad dosis</t>
        </is>
      </c>
      <c r="M4" s="22" t="inlineStr">
        <is>
          <t>Volumen aplicado</t>
        </is>
      </c>
      <c r="N4" s="22" t="inlineStr">
        <is>
          <t>Equipo</t>
        </is>
      </c>
      <c r="O4" s="22" t="inlineStr">
        <is>
          <t>Calibración / boquilla</t>
        </is>
      </c>
      <c r="P4" s="22" t="inlineStr">
        <is>
          <t>Método o vía</t>
        </is>
      </c>
      <c r="Q4" s="22" t="inlineStr">
        <is>
          <t>Operario</t>
        </is>
      </c>
      <c r="R4" s="22" t="inlineStr">
        <is>
          <t>Responsable</t>
        </is>
      </c>
      <c r="S4" s="22" t="inlineStr">
        <is>
          <t>Periodo de carencia / reingreso</t>
        </is>
      </c>
      <c r="T4" s="22" t="inlineStr">
        <is>
          <t>Resultado / observación</t>
        </is>
      </c>
      <c r="U4" s="22" t="inlineStr">
        <is>
          <t>Evidencia / enlace</t>
        </is>
      </c>
    </row>
    <row r="5">
      <c r="A5" s="42" t="inlineStr">
        <is>
          <t>B-0001</t>
        </is>
      </c>
      <c r="B5" s="52" t="n"/>
      <c r="C5" s="43" t="str">
        <f>IF(AND($B5="",$G5=""),"",IF(COUNTIF('Plan Cultivos'!$D$5:$D$204,"?*")=1,INDEX('Plan Cultivos'!$A$5:$A$204,MATCH("?*",'Plan Cultivos'!$D$5:$D$204,0)),""))</f>
        <v/>
      </c>
      <c r="D5" s="41" t="str">
        <f>IF(AND($B5="",$G5=""),"",ML_N)</f>
        <v/>
      </c>
      <c r="E5" s="43" t="str">
        <f>IF($C5="","",IFERROR(VLOOKUP($C5,'Plan Cultivos'!$A$5:$D$204,4,FALSE)&amp;"",""))</f>
        <v/>
      </c>
      <c r="F5" s="43" t="n"/>
      <c r="G5" s="43" t="n"/>
      <c r="H5" s="45" t="n"/>
      <c r="I5" s="45" t="n"/>
      <c r="J5" s="45" t="n"/>
      <c r="K5" s="51" t="n"/>
      <c r="L5" s="43" t="n"/>
      <c r="M5" s="51" t="n"/>
      <c r="N5" s="45" t="n"/>
      <c r="O5" s="45" t="n"/>
      <c r="P5" s="45" t="n"/>
      <c r="Q5" s="45" t="n"/>
      <c r="R5" s="43" t="str">
        <f>IF(AND($B5="",$G5=""),"",ML_RESP)</f>
        <v/>
      </c>
      <c r="S5" s="45" t="n"/>
      <c r="T5" s="45" t="n"/>
      <c r="U5" s="45" t="n"/>
    </row>
    <row r="6">
      <c r="A6" s="57" t="inlineStr">
        <is>
          <t>B-0002</t>
        </is>
      </c>
      <c r="B6" s="59" t="n"/>
      <c r="C6" s="48" t="str">
        <f>IF(AND($B6="",$G6=""),"",IF(COUNTIF('Plan Cultivos'!$D$5:$D$204,"?*")=1,INDEX('Plan Cultivos'!$A$5:$A$204,MATCH("?*",'Plan Cultivos'!$D$5:$D$204,0)),""))</f>
        <v/>
      </c>
      <c r="D6" s="58" t="str">
        <f>IF(AND($B6="",$G6=""),"",ML_N)</f>
        <v/>
      </c>
      <c r="E6" s="48" t="str">
        <f>IF($C6="","",IFERROR(VLOOKUP($C6,'Plan Cultivos'!$A$5:$D$204,4,FALSE)&amp;"",""))</f>
        <v/>
      </c>
      <c r="F6" s="48" t="n"/>
      <c r="G6" s="48" t="n"/>
      <c r="H6" s="47" t="n"/>
      <c r="I6" s="47" t="n"/>
      <c r="J6" s="47" t="n"/>
      <c r="K6" s="49" t="n"/>
      <c r="L6" s="48" t="n"/>
      <c r="M6" s="49" t="n"/>
      <c r="N6" s="47" t="n"/>
      <c r="O6" s="47" t="n"/>
      <c r="P6" s="47" t="n"/>
      <c r="Q6" s="47" t="n"/>
      <c r="R6" s="48" t="str">
        <f>IF(AND($B6="",$G6=""),"",ML_RESP)</f>
        <v/>
      </c>
      <c r="S6" s="47" t="n"/>
      <c r="T6" s="47" t="n"/>
      <c r="U6" s="47" t="n"/>
    </row>
    <row r="7">
      <c r="A7" s="42" t="inlineStr">
        <is>
          <t>B-0003</t>
        </is>
      </c>
      <c r="B7" s="52" t="n"/>
      <c r="C7" s="43" t="str">
        <f>IF(AND($B7="",$G7=""),"",IF(COUNTIF('Plan Cultivos'!$D$5:$D$204,"?*")=1,INDEX('Plan Cultivos'!$A$5:$A$204,MATCH("?*",'Plan Cultivos'!$D$5:$D$204,0)),""))</f>
        <v/>
      </c>
      <c r="D7" s="41" t="str">
        <f>IF(AND($B7="",$G7=""),"",ML_N)</f>
        <v/>
      </c>
      <c r="E7" s="43" t="str">
        <f>IF($C7="","",IFERROR(VLOOKUP($C7,'Plan Cultivos'!$A$5:$D$204,4,FALSE)&amp;"",""))</f>
        <v/>
      </c>
      <c r="F7" s="43" t="n"/>
      <c r="G7" s="43" t="n"/>
      <c r="H7" s="45" t="n"/>
      <c r="I7" s="45" t="n"/>
      <c r="J7" s="45" t="n"/>
      <c r="K7" s="51" t="n"/>
      <c r="L7" s="43" t="n"/>
      <c r="M7" s="51" t="n"/>
      <c r="N7" s="45" t="n"/>
      <c r="O7" s="45" t="n"/>
      <c r="P7" s="45" t="n"/>
      <c r="Q7" s="45" t="n"/>
      <c r="R7" s="43" t="str">
        <f>IF(AND($B7="",$G7=""),"",ML_RESP)</f>
        <v/>
      </c>
      <c r="S7" s="45" t="n"/>
      <c r="T7" s="45" t="n"/>
      <c r="U7" s="45" t="n"/>
    </row>
    <row r="8">
      <c r="A8" s="57" t="inlineStr">
        <is>
          <t>B-0004</t>
        </is>
      </c>
      <c r="B8" s="59" t="n"/>
      <c r="C8" s="48" t="str">
        <f>IF(AND($B8="",$G8=""),"",IF(COUNTIF('Plan Cultivos'!$D$5:$D$204,"?*")=1,INDEX('Plan Cultivos'!$A$5:$A$204,MATCH("?*",'Plan Cultivos'!$D$5:$D$204,0)),""))</f>
        <v/>
      </c>
      <c r="D8" s="58" t="str">
        <f>IF(AND($B8="",$G8=""),"",ML_N)</f>
        <v/>
      </c>
      <c r="E8" s="48" t="str">
        <f>IF($C8="","",IFERROR(VLOOKUP($C8,'Plan Cultivos'!$A$5:$D$204,4,FALSE)&amp;"",""))</f>
        <v/>
      </c>
      <c r="F8" s="48" t="n"/>
      <c r="G8" s="48" t="n"/>
      <c r="H8" s="47" t="n"/>
      <c r="I8" s="47" t="n"/>
      <c r="J8" s="47" t="n"/>
      <c r="K8" s="49" t="n"/>
      <c r="L8" s="48" t="n"/>
      <c r="M8" s="49" t="n"/>
      <c r="N8" s="47" t="n"/>
      <c r="O8" s="47" t="n"/>
      <c r="P8" s="47" t="n"/>
      <c r="Q8" s="47" t="n"/>
      <c r="R8" s="48" t="str">
        <f>IF(AND($B8="",$G8=""),"",ML_RESP)</f>
        <v/>
      </c>
      <c r="S8" s="47" t="n"/>
      <c r="T8" s="47" t="n"/>
      <c r="U8" s="47" t="n"/>
    </row>
    <row r="9">
      <c r="A9" s="42" t="inlineStr">
        <is>
          <t>B-0005</t>
        </is>
      </c>
      <c r="B9" s="52" t="n"/>
      <c r="C9" s="43" t="str">
        <f>IF(AND($B9="",$G9=""),"",IF(COUNTIF('Plan Cultivos'!$D$5:$D$204,"?*")=1,INDEX('Plan Cultivos'!$A$5:$A$204,MATCH("?*",'Plan Cultivos'!$D$5:$D$204,0)),""))</f>
        <v/>
      </c>
      <c r="D9" s="41" t="str">
        <f>IF(AND($B9="",$G9=""),"",ML_N)</f>
        <v/>
      </c>
      <c r="E9" s="43" t="str">
        <f>IF($C9="","",IFERROR(VLOOKUP($C9,'Plan Cultivos'!$A$5:$D$204,4,FALSE)&amp;"",""))</f>
        <v/>
      </c>
      <c r="F9" s="43" t="n"/>
      <c r="G9" s="43" t="n"/>
      <c r="H9" s="45" t="n"/>
      <c r="I9" s="45" t="n"/>
      <c r="J9" s="45" t="n"/>
      <c r="K9" s="51" t="n"/>
      <c r="L9" s="43" t="n"/>
      <c r="M9" s="51" t="n"/>
      <c r="N9" s="45" t="n"/>
      <c r="O9" s="45" t="n"/>
      <c r="P9" s="45" t="n"/>
      <c r="Q9" s="45" t="n"/>
      <c r="R9" s="43" t="str">
        <f>IF(AND($B9="",$G9=""),"",ML_RESP)</f>
        <v/>
      </c>
      <c r="S9" s="45" t="n"/>
      <c r="T9" s="45" t="n"/>
      <c r="U9" s="45" t="n"/>
    </row>
    <row r="10">
      <c r="A10" s="57" t="inlineStr">
        <is>
          <t>B-0006</t>
        </is>
      </c>
      <c r="B10" s="59" t="n"/>
      <c r="C10" s="48" t="str">
        <f>IF(AND($B10="",$G10=""),"",IF(COUNTIF('Plan Cultivos'!$D$5:$D$204,"?*")=1,INDEX('Plan Cultivos'!$A$5:$A$204,MATCH("?*",'Plan Cultivos'!$D$5:$D$204,0)),""))</f>
        <v/>
      </c>
      <c r="D10" s="58" t="str">
        <f>IF(AND($B10="",$G10=""),"",ML_N)</f>
        <v/>
      </c>
      <c r="E10" s="48" t="str">
        <f>IF($C10="","",IFERROR(VLOOKUP($C10,'Plan Cultivos'!$A$5:$D$204,4,FALSE)&amp;"",""))</f>
        <v/>
      </c>
      <c r="F10" s="48" t="n"/>
      <c r="G10" s="48" t="n"/>
      <c r="H10" s="47" t="n"/>
      <c r="I10" s="47" t="n"/>
      <c r="J10" s="47" t="n"/>
      <c r="K10" s="49" t="n"/>
      <c r="L10" s="48" t="n"/>
      <c r="M10" s="49" t="n"/>
      <c r="N10" s="47" t="n"/>
      <c r="O10" s="47" t="n"/>
      <c r="P10" s="47" t="n"/>
      <c r="Q10" s="47" t="n"/>
      <c r="R10" s="48" t="str">
        <f>IF(AND($B10="",$G10=""),"",ML_RESP)</f>
        <v/>
      </c>
      <c r="S10" s="47" t="n"/>
      <c r="T10" s="47" t="n"/>
      <c r="U10" s="47" t="n"/>
    </row>
    <row r="11">
      <c r="A11" s="42" t="inlineStr">
        <is>
          <t>B-0007</t>
        </is>
      </c>
      <c r="B11" s="52" t="n"/>
      <c r="C11" s="43" t="str">
        <f>IF(AND($B11="",$G11=""),"",IF(COUNTIF('Plan Cultivos'!$D$5:$D$204,"?*")=1,INDEX('Plan Cultivos'!$A$5:$A$204,MATCH("?*",'Plan Cultivos'!$D$5:$D$204,0)),""))</f>
        <v/>
      </c>
      <c r="D11" s="41" t="str">
        <f>IF(AND($B11="",$G11=""),"",ML_N)</f>
        <v/>
      </c>
      <c r="E11" s="43" t="str">
        <f>IF($C11="","",IFERROR(VLOOKUP($C11,'Plan Cultivos'!$A$5:$D$204,4,FALSE)&amp;"",""))</f>
        <v/>
      </c>
      <c r="F11" s="43" t="n"/>
      <c r="G11" s="43" t="n"/>
      <c r="H11" s="45" t="n"/>
      <c r="I11" s="45" t="n"/>
      <c r="J11" s="45" t="n"/>
      <c r="K11" s="51" t="n"/>
      <c r="L11" s="43" t="n"/>
      <c r="M11" s="51" t="n"/>
      <c r="N11" s="45" t="n"/>
      <c r="O11" s="45" t="n"/>
      <c r="P11" s="45" t="n"/>
      <c r="Q11" s="45" t="n"/>
      <c r="R11" s="43" t="str">
        <f>IF(AND($B11="",$G11=""),"",ML_RESP)</f>
        <v/>
      </c>
      <c r="S11" s="45" t="n"/>
      <c r="T11" s="45" t="n"/>
      <c r="U11" s="45" t="n"/>
    </row>
    <row r="12">
      <c r="A12" s="57" t="inlineStr">
        <is>
          <t>B-0008</t>
        </is>
      </c>
      <c r="B12" s="59" t="n"/>
      <c r="C12" s="48" t="str">
        <f>IF(AND($B12="",$G12=""),"",IF(COUNTIF('Plan Cultivos'!$D$5:$D$204,"?*")=1,INDEX('Plan Cultivos'!$A$5:$A$204,MATCH("?*",'Plan Cultivos'!$D$5:$D$204,0)),""))</f>
        <v/>
      </c>
      <c r="D12" s="58" t="str">
        <f>IF(AND($B12="",$G12=""),"",ML_N)</f>
        <v/>
      </c>
      <c r="E12" s="48" t="str">
        <f>IF($C12="","",IFERROR(VLOOKUP($C12,'Plan Cultivos'!$A$5:$D$204,4,FALSE)&amp;"",""))</f>
        <v/>
      </c>
      <c r="F12" s="48" t="n"/>
      <c r="G12" s="48" t="n"/>
      <c r="H12" s="47" t="n"/>
      <c r="I12" s="47" t="n"/>
      <c r="J12" s="47" t="n"/>
      <c r="K12" s="49" t="n"/>
      <c r="L12" s="48" t="n"/>
      <c r="M12" s="49" t="n"/>
      <c r="N12" s="47" t="n"/>
      <c r="O12" s="47" t="n"/>
      <c r="P12" s="47" t="n"/>
      <c r="Q12" s="47" t="n"/>
      <c r="R12" s="48" t="str">
        <f>IF(AND($B12="",$G12=""),"",ML_RESP)</f>
        <v/>
      </c>
      <c r="S12" s="47" t="n"/>
      <c r="T12" s="47" t="n"/>
      <c r="U12" s="47" t="n"/>
    </row>
    <row r="13">
      <c r="A13" s="42" t="inlineStr">
        <is>
          <t>B-0009</t>
        </is>
      </c>
      <c r="B13" s="52" t="n"/>
      <c r="C13" s="43" t="str">
        <f>IF(AND($B13="",$G13=""),"",IF(COUNTIF('Plan Cultivos'!$D$5:$D$204,"?*")=1,INDEX('Plan Cultivos'!$A$5:$A$204,MATCH("?*",'Plan Cultivos'!$D$5:$D$204,0)),""))</f>
        <v/>
      </c>
      <c r="D13" s="41" t="str">
        <f>IF(AND($B13="",$G13=""),"",ML_N)</f>
        <v/>
      </c>
      <c r="E13" s="43" t="str">
        <f>IF($C13="","",IFERROR(VLOOKUP($C13,'Plan Cultivos'!$A$5:$D$204,4,FALSE)&amp;"",""))</f>
        <v/>
      </c>
      <c r="F13" s="43" t="n"/>
      <c r="G13" s="43" t="n"/>
      <c r="H13" s="45" t="n"/>
      <c r="I13" s="45" t="n"/>
      <c r="J13" s="45" t="n"/>
      <c r="K13" s="51" t="n"/>
      <c r="L13" s="43" t="n"/>
      <c r="M13" s="51" t="n"/>
      <c r="N13" s="45" t="n"/>
      <c r="O13" s="45" t="n"/>
      <c r="P13" s="45" t="n"/>
      <c r="Q13" s="45" t="n"/>
      <c r="R13" s="43" t="str">
        <f>IF(AND($B13="",$G13=""),"",ML_RESP)</f>
        <v/>
      </c>
      <c r="S13" s="45" t="n"/>
      <c r="T13" s="45" t="n"/>
      <c r="U13" s="45" t="n"/>
    </row>
    <row r="14">
      <c r="A14" s="57" t="inlineStr">
        <is>
          <t>B-0010</t>
        </is>
      </c>
      <c r="B14" s="59" t="n"/>
      <c r="C14" s="48" t="str">
        <f>IF(AND($B14="",$G14=""),"",IF(COUNTIF('Plan Cultivos'!$D$5:$D$204,"?*")=1,INDEX('Plan Cultivos'!$A$5:$A$204,MATCH("?*",'Plan Cultivos'!$D$5:$D$204,0)),""))</f>
        <v/>
      </c>
      <c r="D14" s="58" t="str">
        <f>IF(AND($B14="",$G14=""),"",ML_N)</f>
        <v/>
      </c>
      <c r="E14" s="48" t="str">
        <f>IF($C14="","",IFERROR(VLOOKUP($C14,'Plan Cultivos'!$A$5:$D$204,4,FALSE)&amp;"",""))</f>
        <v/>
      </c>
      <c r="F14" s="48" t="n"/>
      <c r="G14" s="48" t="n"/>
      <c r="H14" s="47" t="n"/>
      <c r="I14" s="47" t="n"/>
      <c r="J14" s="47" t="n"/>
      <c r="K14" s="49" t="n"/>
      <c r="L14" s="48" t="n"/>
      <c r="M14" s="49" t="n"/>
      <c r="N14" s="47" t="n"/>
      <c r="O14" s="47" t="n"/>
      <c r="P14" s="47" t="n"/>
      <c r="Q14" s="47" t="n"/>
      <c r="R14" s="48" t="str">
        <f>IF(AND($B14="",$G14=""),"",ML_RESP)</f>
        <v/>
      </c>
      <c r="S14" s="47" t="n"/>
      <c r="T14" s="47" t="n"/>
      <c r="U14" s="47" t="n"/>
    </row>
    <row r="15">
      <c r="A15" s="42" t="inlineStr">
        <is>
          <t>B-0011</t>
        </is>
      </c>
      <c r="B15" s="52" t="n"/>
      <c r="C15" s="43" t="str">
        <f>IF(AND($B15="",$G15=""),"",IF(COUNTIF('Plan Cultivos'!$D$5:$D$204,"?*")=1,INDEX('Plan Cultivos'!$A$5:$A$204,MATCH("?*",'Plan Cultivos'!$D$5:$D$204,0)),""))</f>
        <v/>
      </c>
      <c r="D15" s="41" t="str">
        <f>IF(AND($B15="",$G15=""),"",ML_N)</f>
        <v/>
      </c>
      <c r="E15" s="43" t="str">
        <f>IF($C15="","",IFERROR(VLOOKUP($C15,'Plan Cultivos'!$A$5:$D$204,4,FALSE)&amp;"",""))</f>
        <v/>
      </c>
      <c r="F15" s="43" t="n"/>
      <c r="G15" s="43" t="n"/>
      <c r="H15" s="45" t="n"/>
      <c r="I15" s="45" t="n"/>
      <c r="J15" s="45" t="n"/>
      <c r="K15" s="51" t="n"/>
      <c r="L15" s="43" t="n"/>
      <c r="M15" s="51" t="n"/>
      <c r="N15" s="45" t="n"/>
      <c r="O15" s="45" t="n"/>
      <c r="P15" s="45" t="n"/>
      <c r="Q15" s="45" t="n"/>
      <c r="R15" s="43" t="str">
        <f>IF(AND($B15="",$G15=""),"",ML_RESP)</f>
        <v/>
      </c>
      <c r="S15" s="45" t="n"/>
      <c r="T15" s="45" t="n"/>
      <c r="U15" s="45" t="n"/>
    </row>
    <row r="16">
      <c r="A16" s="57" t="inlineStr">
        <is>
          <t>B-0012</t>
        </is>
      </c>
      <c r="B16" s="59" t="n"/>
      <c r="C16" s="48" t="str">
        <f>IF(AND($B16="",$G16=""),"",IF(COUNTIF('Plan Cultivos'!$D$5:$D$204,"?*")=1,INDEX('Plan Cultivos'!$A$5:$A$204,MATCH("?*",'Plan Cultivos'!$D$5:$D$204,0)),""))</f>
        <v/>
      </c>
      <c r="D16" s="58" t="str">
        <f>IF(AND($B16="",$G16=""),"",ML_N)</f>
        <v/>
      </c>
      <c r="E16" s="48" t="str">
        <f>IF($C16="","",IFERROR(VLOOKUP($C16,'Plan Cultivos'!$A$5:$D$204,4,FALSE)&amp;"",""))</f>
        <v/>
      </c>
      <c r="F16" s="48" t="n"/>
      <c r="G16" s="48" t="n"/>
      <c r="H16" s="47" t="n"/>
      <c r="I16" s="47" t="n"/>
      <c r="J16" s="47" t="n"/>
      <c r="K16" s="49" t="n"/>
      <c r="L16" s="48" t="n"/>
      <c r="M16" s="49" t="n"/>
      <c r="N16" s="47" t="n"/>
      <c r="O16" s="47" t="n"/>
      <c r="P16" s="47" t="n"/>
      <c r="Q16" s="47" t="n"/>
      <c r="R16" s="48" t="str">
        <f>IF(AND($B16="",$G16=""),"",ML_RESP)</f>
        <v/>
      </c>
      <c r="S16" s="47" t="n"/>
      <c r="T16" s="47" t="n"/>
      <c r="U16" s="47" t="n"/>
    </row>
    <row r="17">
      <c r="A17" s="42" t="inlineStr">
        <is>
          <t>B-0013</t>
        </is>
      </c>
      <c r="B17" s="52" t="n"/>
      <c r="C17" s="43" t="str">
        <f>IF(AND($B17="",$G17=""),"",IF(COUNTIF('Plan Cultivos'!$D$5:$D$204,"?*")=1,INDEX('Plan Cultivos'!$A$5:$A$204,MATCH("?*",'Plan Cultivos'!$D$5:$D$204,0)),""))</f>
        <v/>
      </c>
      <c r="D17" s="41" t="str">
        <f>IF(AND($B17="",$G17=""),"",ML_N)</f>
        <v/>
      </c>
      <c r="E17" s="43" t="str">
        <f>IF($C17="","",IFERROR(VLOOKUP($C17,'Plan Cultivos'!$A$5:$D$204,4,FALSE)&amp;"",""))</f>
        <v/>
      </c>
      <c r="F17" s="43" t="n"/>
      <c r="G17" s="43" t="n"/>
      <c r="H17" s="45" t="n"/>
      <c r="I17" s="45" t="n"/>
      <c r="J17" s="45" t="n"/>
      <c r="K17" s="51" t="n"/>
      <c r="L17" s="43" t="n"/>
      <c r="M17" s="51" t="n"/>
      <c r="N17" s="45" t="n"/>
      <c r="O17" s="45" t="n"/>
      <c r="P17" s="45" t="n"/>
      <c r="Q17" s="45" t="n"/>
      <c r="R17" s="43" t="str">
        <f>IF(AND($B17="",$G17=""),"",ML_RESP)</f>
        <v/>
      </c>
      <c r="S17" s="45" t="n"/>
      <c r="T17" s="45" t="n"/>
      <c r="U17" s="45" t="n"/>
    </row>
    <row r="18">
      <c r="A18" s="57" t="inlineStr">
        <is>
          <t>B-0014</t>
        </is>
      </c>
      <c r="B18" s="59" t="n"/>
      <c r="C18" s="48" t="str">
        <f>IF(AND($B18="",$G18=""),"",IF(COUNTIF('Plan Cultivos'!$D$5:$D$204,"?*")=1,INDEX('Plan Cultivos'!$A$5:$A$204,MATCH("?*",'Plan Cultivos'!$D$5:$D$204,0)),""))</f>
        <v/>
      </c>
      <c r="D18" s="58" t="str">
        <f>IF(AND($B18="",$G18=""),"",ML_N)</f>
        <v/>
      </c>
      <c r="E18" s="48" t="str">
        <f>IF($C18="","",IFERROR(VLOOKUP($C18,'Plan Cultivos'!$A$5:$D$204,4,FALSE)&amp;"",""))</f>
        <v/>
      </c>
      <c r="F18" s="48" t="n"/>
      <c r="G18" s="48" t="n"/>
      <c r="H18" s="47" t="n"/>
      <c r="I18" s="47" t="n"/>
      <c r="J18" s="47" t="n"/>
      <c r="K18" s="49" t="n"/>
      <c r="L18" s="48" t="n"/>
      <c r="M18" s="49" t="n"/>
      <c r="N18" s="47" t="n"/>
      <c r="O18" s="47" t="n"/>
      <c r="P18" s="47" t="n"/>
      <c r="Q18" s="47" t="n"/>
      <c r="R18" s="48" t="str">
        <f>IF(AND($B18="",$G18=""),"",ML_RESP)</f>
        <v/>
      </c>
      <c r="S18" s="47" t="n"/>
      <c r="T18" s="47" t="n"/>
      <c r="U18" s="47" t="n"/>
    </row>
    <row r="19">
      <c r="A19" s="42" t="inlineStr">
        <is>
          <t>B-0015</t>
        </is>
      </c>
      <c r="B19" s="52" t="n"/>
      <c r="C19" s="43" t="str">
        <f>IF(AND($B19="",$G19=""),"",IF(COUNTIF('Plan Cultivos'!$D$5:$D$204,"?*")=1,INDEX('Plan Cultivos'!$A$5:$A$204,MATCH("?*",'Plan Cultivos'!$D$5:$D$204,0)),""))</f>
        <v/>
      </c>
      <c r="D19" s="41" t="str">
        <f>IF(AND($B19="",$G19=""),"",ML_N)</f>
        <v/>
      </c>
      <c r="E19" s="43" t="str">
        <f>IF($C19="","",IFERROR(VLOOKUP($C19,'Plan Cultivos'!$A$5:$D$204,4,FALSE)&amp;"",""))</f>
        <v/>
      </c>
      <c r="F19" s="43" t="n"/>
      <c r="G19" s="43" t="n"/>
      <c r="H19" s="45" t="n"/>
      <c r="I19" s="45" t="n"/>
      <c r="J19" s="45" t="n"/>
      <c r="K19" s="51" t="n"/>
      <c r="L19" s="43" t="n"/>
      <c r="M19" s="51" t="n"/>
      <c r="N19" s="45" t="n"/>
      <c r="O19" s="45" t="n"/>
      <c r="P19" s="45" t="n"/>
      <c r="Q19" s="45" t="n"/>
      <c r="R19" s="43" t="str">
        <f>IF(AND($B19="",$G19=""),"",ML_RESP)</f>
        <v/>
      </c>
      <c r="S19" s="45" t="n"/>
      <c r="T19" s="45" t="n"/>
      <c r="U19" s="45" t="n"/>
    </row>
    <row r="20">
      <c r="A20" s="57" t="inlineStr">
        <is>
          <t>B-0016</t>
        </is>
      </c>
      <c r="B20" s="59" t="n"/>
      <c r="C20" s="48" t="str">
        <f>IF(AND($B20="",$G20=""),"",IF(COUNTIF('Plan Cultivos'!$D$5:$D$204,"?*")=1,INDEX('Plan Cultivos'!$A$5:$A$204,MATCH("?*",'Plan Cultivos'!$D$5:$D$204,0)),""))</f>
        <v/>
      </c>
      <c r="D20" s="58" t="str">
        <f>IF(AND($B20="",$G20=""),"",ML_N)</f>
        <v/>
      </c>
      <c r="E20" s="48" t="str">
        <f>IF($C20="","",IFERROR(VLOOKUP($C20,'Plan Cultivos'!$A$5:$D$204,4,FALSE)&amp;"",""))</f>
        <v/>
      </c>
      <c r="F20" s="48" t="n"/>
      <c r="G20" s="48" t="n"/>
      <c r="H20" s="47" t="n"/>
      <c r="I20" s="47" t="n"/>
      <c r="J20" s="47" t="n"/>
      <c r="K20" s="49" t="n"/>
      <c r="L20" s="48" t="n"/>
      <c r="M20" s="49" t="n"/>
      <c r="N20" s="47" t="n"/>
      <c r="O20" s="47" t="n"/>
      <c r="P20" s="47" t="n"/>
      <c r="Q20" s="47" t="n"/>
      <c r="R20" s="48" t="str">
        <f>IF(AND($B20="",$G20=""),"",ML_RESP)</f>
        <v/>
      </c>
      <c r="S20" s="47" t="n"/>
      <c r="T20" s="47" t="n"/>
      <c r="U20" s="47" t="n"/>
    </row>
    <row r="21">
      <c r="A21" s="42" t="inlineStr">
        <is>
          <t>B-0017</t>
        </is>
      </c>
      <c r="B21" s="52" t="n"/>
      <c r="C21" s="43" t="str">
        <f>IF(AND($B21="",$G21=""),"",IF(COUNTIF('Plan Cultivos'!$D$5:$D$204,"?*")=1,INDEX('Plan Cultivos'!$A$5:$A$204,MATCH("?*",'Plan Cultivos'!$D$5:$D$204,0)),""))</f>
        <v/>
      </c>
      <c r="D21" s="41" t="str">
        <f>IF(AND($B21="",$G21=""),"",ML_N)</f>
        <v/>
      </c>
      <c r="E21" s="43" t="str">
        <f>IF($C21="","",IFERROR(VLOOKUP($C21,'Plan Cultivos'!$A$5:$D$204,4,FALSE)&amp;"",""))</f>
        <v/>
      </c>
      <c r="F21" s="43" t="n"/>
      <c r="G21" s="43" t="n"/>
      <c r="H21" s="45" t="n"/>
      <c r="I21" s="45" t="n"/>
      <c r="J21" s="45" t="n"/>
      <c r="K21" s="51" t="n"/>
      <c r="L21" s="43" t="n"/>
      <c r="M21" s="51" t="n"/>
      <c r="N21" s="45" t="n"/>
      <c r="O21" s="45" t="n"/>
      <c r="P21" s="45" t="n"/>
      <c r="Q21" s="45" t="n"/>
      <c r="R21" s="43" t="str">
        <f>IF(AND($B21="",$G21=""),"",ML_RESP)</f>
        <v/>
      </c>
      <c r="S21" s="45" t="n"/>
      <c r="T21" s="45" t="n"/>
      <c r="U21" s="45" t="n"/>
    </row>
    <row r="22">
      <c r="A22" s="57" t="inlineStr">
        <is>
          <t>B-0018</t>
        </is>
      </c>
      <c r="B22" s="59" t="n"/>
      <c r="C22" s="48" t="str">
        <f>IF(AND($B22="",$G22=""),"",IF(COUNTIF('Plan Cultivos'!$D$5:$D$204,"?*")=1,INDEX('Plan Cultivos'!$A$5:$A$204,MATCH("?*",'Plan Cultivos'!$D$5:$D$204,0)),""))</f>
        <v/>
      </c>
      <c r="D22" s="58" t="str">
        <f>IF(AND($B22="",$G22=""),"",ML_N)</f>
        <v/>
      </c>
      <c r="E22" s="48" t="str">
        <f>IF($C22="","",IFERROR(VLOOKUP($C22,'Plan Cultivos'!$A$5:$D$204,4,FALSE)&amp;"",""))</f>
        <v/>
      </c>
      <c r="F22" s="48" t="n"/>
      <c r="G22" s="48" t="n"/>
      <c r="H22" s="47" t="n"/>
      <c r="I22" s="47" t="n"/>
      <c r="J22" s="47" t="n"/>
      <c r="K22" s="49" t="n"/>
      <c r="L22" s="48" t="n"/>
      <c r="M22" s="49" t="n"/>
      <c r="N22" s="47" t="n"/>
      <c r="O22" s="47" t="n"/>
      <c r="P22" s="47" t="n"/>
      <c r="Q22" s="47" t="n"/>
      <c r="R22" s="48" t="str">
        <f>IF(AND($B22="",$G22=""),"",ML_RESP)</f>
        <v/>
      </c>
      <c r="S22" s="47" t="n"/>
      <c r="T22" s="47" t="n"/>
      <c r="U22" s="47" t="n"/>
    </row>
    <row r="23">
      <c r="A23" s="42" t="inlineStr">
        <is>
          <t>B-0019</t>
        </is>
      </c>
      <c r="B23" s="52" t="n"/>
      <c r="C23" s="43" t="str">
        <f>IF(AND($B23="",$G23=""),"",IF(COUNTIF('Plan Cultivos'!$D$5:$D$204,"?*")=1,INDEX('Plan Cultivos'!$A$5:$A$204,MATCH("?*",'Plan Cultivos'!$D$5:$D$204,0)),""))</f>
        <v/>
      </c>
      <c r="D23" s="41" t="str">
        <f>IF(AND($B23="",$G23=""),"",ML_N)</f>
        <v/>
      </c>
      <c r="E23" s="43" t="str">
        <f>IF($C23="","",IFERROR(VLOOKUP($C23,'Plan Cultivos'!$A$5:$D$204,4,FALSE)&amp;"",""))</f>
        <v/>
      </c>
      <c r="F23" s="43" t="n"/>
      <c r="G23" s="43" t="n"/>
      <c r="H23" s="45" t="n"/>
      <c r="I23" s="45" t="n"/>
      <c r="J23" s="45" t="n"/>
      <c r="K23" s="51" t="n"/>
      <c r="L23" s="43" t="n"/>
      <c r="M23" s="51" t="n"/>
      <c r="N23" s="45" t="n"/>
      <c r="O23" s="45" t="n"/>
      <c r="P23" s="45" t="n"/>
      <c r="Q23" s="45" t="n"/>
      <c r="R23" s="43" t="str">
        <f>IF(AND($B23="",$G23=""),"",ML_RESP)</f>
        <v/>
      </c>
      <c r="S23" s="45" t="n"/>
      <c r="T23" s="45" t="n"/>
      <c r="U23" s="45" t="n"/>
    </row>
    <row r="24">
      <c r="A24" s="57" t="inlineStr">
        <is>
          <t>B-0020</t>
        </is>
      </c>
      <c r="B24" s="59" t="n"/>
      <c r="C24" s="48" t="str">
        <f>IF(AND($B24="",$G24=""),"",IF(COUNTIF('Plan Cultivos'!$D$5:$D$204,"?*")=1,INDEX('Plan Cultivos'!$A$5:$A$204,MATCH("?*",'Plan Cultivos'!$D$5:$D$204,0)),""))</f>
        <v/>
      </c>
      <c r="D24" s="58" t="str">
        <f>IF(AND($B24="",$G24=""),"",ML_N)</f>
        <v/>
      </c>
      <c r="E24" s="48" t="str">
        <f>IF($C24="","",IFERROR(VLOOKUP($C24,'Plan Cultivos'!$A$5:$D$204,4,FALSE)&amp;"",""))</f>
        <v/>
      </c>
      <c r="F24" s="48" t="n"/>
      <c r="G24" s="48" t="n"/>
      <c r="H24" s="47" t="n"/>
      <c r="I24" s="47" t="n"/>
      <c r="J24" s="47" t="n"/>
      <c r="K24" s="49" t="n"/>
      <c r="L24" s="48" t="n"/>
      <c r="M24" s="49" t="n"/>
      <c r="N24" s="47" t="n"/>
      <c r="O24" s="47" t="n"/>
      <c r="P24" s="47" t="n"/>
      <c r="Q24" s="47" t="n"/>
      <c r="R24" s="48" t="str">
        <f>IF(AND($B24="",$G24=""),"",ML_RESP)</f>
        <v/>
      </c>
      <c r="S24" s="47" t="n"/>
      <c r="T24" s="47" t="n"/>
      <c r="U24" s="47" t="n"/>
    </row>
    <row r="25">
      <c r="A25" s="42" t="inlineStr">
        <is>
          <t>B-0021</t>
        </is>
      </c>
      <c r="B25" s="52" t="n"/>
      <c r="C25" s="43" t="str">
        <f>IF(AND($B25="",$G25=""),"",IF(COUNTIF('Plan Cultivos'!$D$5:$D$204,"?*")=1,INDEX('Plan Cultivos'!$A$5:$A$204,MATCH("?*",'Plan Cultivos'!$D$5:$D$204,0)),""))</f>
        <v/>
      </c>
      <c r="D25" s="41" t="str">
        <f>IF(AND($B25="",$G25=""),"",ML_N)</f>
        <v/>
      </c>
      <c r="E25" s="43" t="str">
        <f>IF($C25="","",IFERROR(VLOOKUP($C25,'Plan Cultivos'!$A$5:$D$204,4,FALSE)&amp;"",""))</f>
        <v/>
      </c>
      <c r="F25" s="43" t="n"/>
      <c r="G25" s="43" t="n"/>
      <c r="H25" s="45" t="n"/>
      <c r="I25" s="45" t="n"/>
      <c r="J25" s="45" t="n"/>
      <c r="K25" s="51" t="n"/>
      <c r="L25" s="43" t="n"/>
      <c r="M25" s="51" t="n"/>
      <c r="N25" s="45" t="n"/>
      <c r="O25" s="45" t="n"/>
      <c r="P25" s="45" t="n"/>
      <c r="Q25" s="45" t="n"/>
      <c r="R25" s="43" t="str">
        <f>IF(AND($B25="",$G25=""),"",ML_RESP)</f>
        <v/>
      </c>
      <c r="S25" s="45" t="n"/>
      <c r="T25" s="45" t="n"/>
      <c r="U25" s="45" t="n"/>
    </row>
    <row r="26">
      <c r="A26" s="57" t="inlineStr">
        <is>
          <t>B-0022</t>
        </is>
      </c>
      <c r="B26" s="59" t="n"/>
      <c r="C26" s="48" t="str">
        <f>IF(AND($B26="",$G26=""),"",IF(COUNTIF('Plan Cultivos'!$D$5:$D$204,"?*")=1,INDEX('Plan Cultivos'!$A$5:$A$204,MATCH("?*",'Plan Cultivos'!$D$5:$D$204,0)),""))</f>
        <v/>
      </c>
      <c r="D26" s="58" t="str">
        <f>IF(AND($B26="",$G26=""),"",ML_N)</f>
        <v/>
      </c>
      <c r="E26" s="48" t="str">
        <f>IF($C26="","",IFERROR(VLOOKUP($C26,'Plan Cultivos'!$A$5:$D$204,4,FALSE)&amp;"",""))</f>
        <v/>
      </c>
      <c r="F26" s="48" t="n"/>
      <c r="G26" s="48" t="n"/>
      <c r="H26" s="47" t="n"/>
      <c r="I26" s="47" t="n"/>
      <c r="J26" s="47" t="n"/>
      <c r="K26" s="49" t="n"/>
      <c r="L26" s="48" t="n"/>
      <c r="M26" s="49" t="n"/>
      <c r="N26" s="47" t="n"/>
      <c r="O26" s="47" t="n"/>
      <c r="P26" s="47" t="n"/>
      <c r="Q26" s="47" t="n"/>
      <c r="R26" s="48" t="str">
        <f>IF(AND($B26="",$G26=""),"",ML_RESP)</f>
        <v/>
      </c>
      <c r="S26" s="47" t="n"/>
      <c r="T26" s="47" t="n"/>
      <c r="U26" s="47" t="n"/>
    </row>
    <row r="27">
      <c r="A27" s="42" t="inlineStr">
        <is>
          <t>B-0023</t>
        </is>
      </c>
      <c r="B27" s="52" t="n"/>
      <c r="C27" s="43" t="str">
        <f>IF(AND($B27="",$G27=""),"",IF(COUNTIF('Plan Cultivos'!$D$5:$D$204,"?*")=1,INDEX('Plan Cultivos'!$A$5:$A$204,MATCH("?*",'Plan Cultivos'!$D$5:$D$204,0)),""))</f>
        <v/>
      </c>
      <c r="D27" s="41" t="str">
        <f>IF(AND($B27="",$G27=""),"",ML_N)</f>
        <v/>
      </c>
      <c r="E27" s="43" t="str">
        <f>IF($C27="","",IFERROR(VLOOKUP($C27,'Plan Cultivos'!$A$5:$D$204,4,FALSE)&amp;"",""))</f>
        <v/>
      </c>
      <c r="F27" s="43" t="n"/>
      <c r="G27" s="43" t="n"/>
      <c r="H27" s="45" t="n"/>
      <c r="I27" s="45" t="n"/>
      <c r="J27" s="45" t="n"/>
      <c r="K27" s="51" t="n"/>
      <c r="L27" s="43" t="n"/>
      <c r="M27" s="51" t="n"/>
      <c r="N27" s="45" t="n"/>
      <c r="O27" s="45" t="n"/>
      <c r="P27" s="45" t="n"/>
      <c r="Q27" s="45" t="n"/>
      <c r="R27" s="43" t="str">
        <f>IF(AND($B27="",$G27=""),"",ML_RESP)</f>
        <v/>
      </c>
      <c r="S27" s="45" t="n"/>
      <c r="T27" s="45" t="n"/>
      <c r="U27" s="45" t="n"/>
    </row>
    <row r="28">
      <c r="A28" s="57" t="inlineStr">
        <is>
          <t>B-0024</t>
        </is>
      </c>
      <c r="B28" s="59" t="n"/>
      <c r="C28" s="48" t="str">
        <f>IF(AND($B28="",$G28=""),"",IF(COUNTIF('Plan Cultivos'!$D$5:$D$204,"?*")=1,INDEX('Plan Cultivos'!$A$5:$A$204,MATCH("?*",'Plan Cultivos'!$D$5:$D$204,0)),""))</f>
        <v/>
      </c>
      <c r="D28" s="58" t="str">
        <f>IF(AND($B28="",$G28=""),"",ML_N)</f>
        <v/>
      </c>
      <c r="E28" s="48" t="str">
        <f>IF($C28="","",IFERROR(VLOOKUP($C28,'Plan Cultivos'!$A$5:$D$204,4,FALSE)&amp;"",""))</f>
        <v/>
      </c>
      <c r="F28" s="48" t="n"/>
      <c r="G28" s="48" t="n"/>
      <c r="H28" s="47" t="n"/>
      <c r="I28" s="47" t="n"/>
      <c r="J28" s="47" t="n"/>
      <c r="K28" s="49" t="n"/>
      <c r="L28" s="48" t="n"/>
      <c r="M28" s="49" t="n"/>
      <c r="N28" s="47" t="n"/>
      <c r="O28" s="47" t="n"/>
      <c r="P28" s="47" t="n"/>
      <c r="Q28" s="47" t="n"/>
      <c r="R28" s="48" t="str">
        <f>IF(AND($B28="",$G28=""),"",ML_RESP)</f>
        <v/>
      </c>
      <c r="S28" s="47" t="n"/>
      <c r="T28" s="47" t="n"/>
      <c r="U28" s="47" t="n"/>
    </row>
    <row r="29">
      <c r="A29" s="42" t="inlineStr">
        <is>
          <t>B-0025</t>
        </is>
      </c>
      <c r="B29" s="52" t="n"/>
      <c r="C29" s="43" t="str">
        <f>IF(AND($B29="",$G29=""),"",IF(COUNTIF('Plan Cultivos'!$D$5:$D$204,"?*")=1,INDEX('Plan Cultivos'!$A$5:$A$204,MATCH("?*",'Plan Cultivos'!$D$5:$D$204,0)),""))</f>
        <v/>
      </c>
      <c r="D29" s="41" t="str">
        <f>IF(AND($B29="",$G29=""),"",ML_N)</f>
        <v/>
      </c>
      <c r="E29" s="43" t="str">
        <f>IF($C29="","",IFERROR(VLOOKUP($C29,'Plan Cultivos'!$A$5:$D$204,4,FALSE)&amp;"",""))</f>
        <v/>
      </c>
      <c r="F29" s="43" t="n"/>
      <c r="G29" s="43" t="n"/>
      <c r="H29" s="45" t="n"/>
      <c r="I29" s="45" t="n"/>
      <c r="J29" s="45" t="n"/>
      <c r="K29" s="51" t="n"/>
      <c r="L29" s="43" t="n"/>
      <c r="M29" s="51" t="n"/>
      <c r="N29" s="45" t="n"/>
      <c r="O29" s="45" t="n"/>
      <c r="P29" s="45" t="n"/>
      <c r="Q29" s="45" t="n"/>
      <c r="R29" s="43" t="str">
        <f>IF(AND($B29="",$G29=""),"",ML_RESP)</f>
        <v/>
      </c>
      <c r="S29" s="45" t="n"/>
      <c r="T29" s="45" t="n"/>
      <c r="U29" s="45" t="n"/>
    </row>
    <row r="30">
      <c r="A30" s="57" t="inlineStr">
        <is>
          <t>B-0026</t>
        </is>
      </c>
      <c r="B30" s="59" t="n"/>
      <c r="C30" s="48" t="str">
        <f>IF(AND($B30="",$G30=""),"",IF(COUNTIF('Plan Cultivos'!$D$5:$D$204,"?*")=1,INDEX('Plan Cultivos'!$A$5:$A$204,MATCH("?*",'Plan Cultivos'!$D$5:$D$204,0)),""))</f>
        <v/>
      </c>
      <c r="D30" s="58" t="str">
        <f>IF(AND($B30="",$G30=""),"",ML_N)</f>
        <v/>
      </c>
      <c r="E30" s="48" t="str">
        <f>IF($C30="","",IFERROR(VLOOKUP($C30,'Plan Cultivos'!$A$5:$D$204,4,FALSE)&amp;"",""))</f>
        <v/>
      </c>
      <c r="F30" s="48" t="n"/>
      <c r="G30" s="48" t="n"/>
      <c r="H30" s="47" t="n"/>
      <c r="I30" s="47" t="n"/>
      <c r="J30" s="47" t="n"/>
      <c r="K30" s="49" t="n"/>
      <c r="L30" s="48" t="n"/>
      <c r="M30" s="49" t="n"/>
      <c r="N30" s="47" t="n"/>
      <c r="O30" s="47" t="n"/>
      <c r="P30" s="47" t="n"/>
      <c r="Q30" s="47" t="n"/>
      <c r="R30" s="48" t="str">
        <f>IF(AND($B30="",$G30=""),"",ML_RESP)</f>
        <v/>
      </c>
      <c r="S30" s="47" t="n"/>
      <c r="T30" s="47" t="n"/>
      <c r="U30" s="47" t="n"/>
    </row>
    <row r="31">
      <c r="A31" s="42" t="inlineStr">
        <is>
          <t>B-0027</t>
        </is>
      </c>
      <c r="B31" s="52" t="n"/>
      <c r="C31" s="43" t="str">
        <f>IF(AND($B31="",$G31=""),"",IF(COUNTIF('Plan Cultivos'!$D$5:$D$204,"?*")=1,INDEX('Plan Cultivos'!$A$5:$A$204,MATCH("?*",'Plan Cultivos'!$D$5:$D$204,0)),""))</f>
        <v/>
      </c>
      <c r="D31" s="41" t="str">
        <f>IF(AND($B31="",$G31=""),"",ML_N)</f>
        <v/>
      </c>
      <c r="E31" s="43" t="str">
        <f>IF($C31="","",IFERROR(VLOOKUP($C31,'Plan Cultivos'!$A$5:$D$204,4,FALSE)&amp;"",""))</f>
        <v/>
      </c>
      <c r="F31" s="43" t="n"/>
      <c r="G31" s="43" t="n"/>
      <c r="H31" s="45" t="n"/>
      <c r="I31" s="45" t="n"/>
      <c r="J31" s="45" t="n"/>
      <c r="K31" s="51" t="n"/>
      <c r="L31" s="43" t="n"/>
      <c r="M31" s="51" t="n"/>
      <c r="N31" s="45" t="n"/>
      <c r="O31" s="45" t="n"/>
      <c r="P31" s="45" t="n"/>
      <c r="Q31" s="45" t="n"/>
      <c r="R31" s="43" t="str">
        <f>IF(AND($B31="",$G31=""),"",ML_RESP)</f>
        <v/>
      </c>
      <c r="S31" s="45" t="n"/>
      <c r="T31" s="45" t="n"/>
      <c r="U31" s="45" t="n"/>
    </row>
    <row r="32">
      <c r="A32" s="57" t="inlineStr">
        <is>
          <t>B-0028</t>
        </is>
      </c>
      <c r="B32" s="59" t="n"/>
      <c r="C32" s="48" t="str">
        <f>IF(AND($B32="",$G32=""),"",IF(COUNTIF('Plan Cultivos'!$D$5:$D$204,"?*")=1,INDEX('Plan Cultivos'!$A$5:$A$204,MATCH("?*",'Plan Cultivos'!$D$5:$D$204,0)),""))</f>
        <v/>
      </c>
      <c r="D32" s="58" t="str">
        <f>IF(AND($B32="",$G32=""),"",ML_N)</f>
        <v/>
      </c>
      <c r="E32" s="48" t="str">
        <f>IF($C32="","",IFERROR(VLOOKUP($C32,'Plan Cultivos'!$A$5:$D$204,4,FALSE)&amp;"",""))</f>
        <v/>
      </c>
      <c r="F32" s="48" t="n"/>
      <c r="G32" s="48" t="n"/>
      <c r="H32" s="47" t="n"/>
      <c r="I32" s="47" t="n"/>
      <c r="J32" s="47" t="n"/>
      <c r="K32" s="49" t="n"/>
      <c r="L32" s="48" t="n"/>
      <c r="M32" s="49" t="n"/>
      <c r="N32" s="47" t="n"/>
      <c r="O32" s="47" t="n"/>
      <c r="P32" s="47" t="n"/>
      <c r="Q32" s="47" t="n"/>
      <c r="R32" s="48" t="str">
        <f>IF(AND($B32="",$G32=""),"",ML_RESP)</f>
        <v/>
      </c>
      <c r="S32" s="47" t="n"/>
      <c r="T32" s="47" t="n"/>
      <c r="U32" s="47" t="n"/>
    </row>
    <row r="33">
      <c r="A33" s="42" t="inlineStr">
        <is>
          <t>B-0029</t>
        </is>
      </c>
      <c r="B33" s="52" t="n"/>
      <c r="C33" s="43" t="str">
        <f>IF(AND($B33="",$G33=""),"",IF(COUNTIF('Plan Cultivos'!$D$5:$D$204,"?*")=1,INDEX('Plan Cultivos'!$A$5:$A$204,MATCH("?*",'Plan Cultivos'!$D$5:$D$204,0)),""))</f>
        <v/>
      </c>
      <c r="D33" s="41" t="str">
        <f>IF(AND($B33="",$G33=""),"",ML_N)</f>
        <v/>
      </c>
      <c r="E33" s="43" t="str">
        <f>IF($C33="","",IFERROR(VLOOKUP($C33,'Plan Cultivos'!$A$5:$D$204,4,FALSE)&amp;"",""))</f>
        <v/>
      </c>
      <c r="F33" s="43" t="n"/>
      <c r="G33" s="43" t="n"/>
      <c r="H33" s="45" t="n"/>
      <c r="I33" s="45" t="n"/>
      <c r="J33" s="45" t="n"/>
      <c r="K33" s="51" t="n"/>
      <c r="L33" s="43" t="n"/>
      <c r="M33" s="51" t="n"/>
      <c r="N33" s="45" t="n"/>
      <c r="O33" s="45" t="n"/>
      <c r="P33" s="45" t="n"/>
      <c r="Q33" s="45" t="n"/>
      <c r="R33" s="43" t="str">
        <f>IF(AND($B33="",$G33=""),"",ML_RESP)</f>
        <v/>
      </c>
      <c r="S33" s="45" t="n"/>
      <c r="T33" s="45" t="n"/>
      <c r="U33" s="45" t="n"/>
    </row>
    <row r="34">
      <c r="A34" s="57" t="inlineStr">
        <is>
          <t>B-0030</t>
        </is>
      </c>
      <c r="B34" s="59" t="n"/>
      <c r="C34" s="48" t="str">
        <f>IF(AND($B34="",$G34=""),"",IF(COUNTIF('Plan Cultivos'!$D$5:$D$204,"?*")=1,INDEX('Plan Cultivos'!$A$5:$A$204,MATCH("?*",'Plan Cultivos'!$D$5:$D$204,0)),""))</f>
        <v/>
      </c>
      <c r="D34" s="58" t="str">
        <f>IF(AND($B34="",$G34=""),"",ML_N)</f>
        <v/>
      </c>
      <c r="E34" s="48" t="str">
        <f>IF($C34="","",IFERROR(VLOOKUP($C34,'Plan Cultivos'!$A$5:$D$204,4,FALSE)&amp;"",""))</f>
        <v/>
      </c>
      <c r="F34" s="48" t="n"/>
      <c r="G34" s="48" t="n"/>
      <c r="H34" s="47" t="n"/>
      <c r="I34" s="47" t="n"/>
      <c r="J34" s="47" t="n"/>
      <c r="K34" s="49" t="n"/>
      <c r="L34" s="48" t="n"/>
      <c r="M34" s="49" t="n"/>
      <c r="N34" s="47" t="n"/>
      <c r="O34" s="47" t="n"/>
      <c r="P34" s="47" t="n"/>
      <c r="Q34" s="47" t="n"/>
      <c r="R34" s="48" t="str">
        <f>IF(AND($B34="",$G34=""),"",ML_RESP)</f>
        <v/>
      </c>
      <c r="S34" s="47" t="n"/>
      <c r="T34" s="47" t="n"/>
      <c r="U34" s="47" t="n"/>
    </row>
    <row r="35">
      <c r="A35" s="42" t="inlineStr">
        <is>
          <t>B-0031</t>
        </is>
      </c>
      <c r="B35" s="52" t="n"/>
      <c r="C35" s="43" t="str">
        <f>IF(AND($B35="",$G35=""),"",IF(COUNTIF('Plan Cultivos'!$D$5:$D$204,"?*")=1,INDEX('Plan Cultivos'!$A$5:$A$204,MATCH("?*",'Plan Cultivos'!$D$5:$D$204,0)),""))</f>
        <v/>
      </c>
      <c r="D35" s="41" t="str">
        <f>IF(AND($B35="",$G35=""),"",ML_N)</f>
        <v/>
      </c>
      <c r="E35" s="43" t="str">
        <f>IF($C35="","",IFERROR(VLOOKUP($C35,'Plan Cultivos'!$A$5:$D$204,4,FALSE)&amp;"",""))</f>
        <v/>
      </c>
      <c r="F35" s="43" t="n"/>
      <c r="G35" s="43" t="n"/>
      <c r="H35" s="45" t="n"/>
      <c r="I35" s="45" t="n"/>
      <c r="J35" s="45" t="n"/>
      <c r="K35" s="51" t="n"/>
      <c r="L35" s="43" t="n"/>
      <c r="M35" s="51" t="n"/>
      <c r="N35" s="45" t="n"/>
      <c r="O35" s="45" t="n"/>
      <c r="P35" s="45" t="n"/>
      <c r="Q35" s="45" t="n"/>
      <c r="R35" s="43" t="str">
        <f>IF(AND($B35="",$G35=""),"",ML_RESP)</f>
        <v/>
      </c>
      <c r="S35" s="45" t="n"/>
      <c r="T35" s="45" t="n"/>
      <c r="U35" s="45" t="n"/>
    </row>
    <row r="36">
      <c r="A36" s="57" t="inlineStr">
        <is>
          <t>B-0032</t>
        </is>
      </c>
      <c r="B36" s="59" t="n"/>
      <c r="C36" s="48" t="str">
        <f>IF(AND($B36="",$G36=""),"",IF(COUNTIF('Plan Cultivos'!$D$5:$D$204,"?*")=1,INDEX('Plan Cultivos'!$A$5:$A$204,MATCH("?*",'Plan Cultivos'!$D$5:$D$204,0)),""))</f>
        <v/>
      </c>
      <c r="D36" s="58" t="str">
        <f>IF(AND($B36="",$G36=""),"",ML_N)</f>
        <v/>
      </c>
      <c r="E36" s="48" t="str">
        <f>IF($C36="","",IFERROR(VLOOKUP($C36,'Plan Cultivos'!$A$5:$D$204,4,FALSE)&amp;"",""))</f>
        <v/>
      </c>
      <c r="F36" s="48" t="n"/>
      <c r="G36" s="48" t="n"/>
      <c r="H36" s="47" t="n"/>
      <c r="I36" s="47" t="n"/>
      <c r="J36" s="47" t="n"/>
      <c r="K36" s="49" t="n"/>
      <c r="L36" s="48" t="n"/>
      <c r="M36" s="49" t="n"/>
      <c r="N36" s="47" t="n"/>
      <c r="O36" s="47" t="n"/>
      <c r="P36" s="47" t="n"/>
      <c r="Q36" s="47" t="n"/>
      <c r="R36" s="48" t="str">
        <f>IF(AND($B36="",$G36=""),"",ML_RESP)</f>
        <v/>
      </c>
      <c r="S36" s="47" t="n"/>
      <c r="T36" s="47" t="n"/>
      <c r="U36" s="47" t="n"/>
    </row>
    <row r="37">
      <c r="A37" s="42" t="inlineStr">
        <is>
          <t>B-0033</t>
        </is>
      </c>
      <c r="B37" s="52" t="n"/>
      <c r="C37" s="43" t="str">
        <f>IF(AND($B37="",$G37=""),"",IF(COUNTIF('Plan Cultivos'!$D$5:$D$204,"?*")=1,INDEX('Plan Cultivos'!$A$5:$A$204,MATCH("?*",'Plan Cultivos'!$D$5:$D$204,0)),""))</f>
        <v/>
      </c>
      <c r="D37" s="41" t="str">
        <f>IF(AND($B37="",$G37=""),"",ML_N)</f>
        <v/>
      </c>
      <c r="E37" s="43" t="str">
        <f>IF($C37="","",IFERROR(VLOOKUP($C37,'Plan Cultivos'!$A$5:$D$204,4,FALSE)&amp;"",""))</f>
        <v/>
      </c>
      <c r="F37" s="43" t="n"/>
      <c r="G37" s="43" t="n"/>
      <c r="H37" s="45" t="n"/>
      <c r="I37" s="45" t="n"/>
      <c r="J37" s="45" t="n"/>
      <c r="K37" s="51" t="n"/>
      <c r="L37" s="43" t="n"/>
      <c r="M37" s="51" t="n"/>
      <c r="N37" s="45" t="n"/>
      <c r="O37" s="45" t="n"/>
      <c r="P37" s="45" t="n"/>
      <c r="Q37" s="45" t="n"/>
      <c r="R37" s="43" t="str">
        <f>IF(AND($B37="",$G37=""),"",ML_RESP)</f>
        <v/>
      </c>
      <c r="S37" s="45" t="n"/>
      <c r="T37" s="45" t="n"/>
      <c r="U37" s="45" t="n"/>
    </row>
    <row r="38">
      <c r="A38" s="57" t="inlineStr">
        <is>
          <t>B-0034</t>
        </is>
      </c>
      <c r="B38" s="59" t="n"/>
      <c r="C38" s="48" t="str">
        <f>IF(AND($B38="",$G38=""),"",IF(COUNTIF('Plan Cultivos'!$D$5:$D$204,"?*")=1,INDEX('Plan Cultivos'!$A$5:$A$204,MATCH("?*",'Plan Cultivos'!$D$5:$D$204,0)),""))</f>
        <v/>
      </c>
      <c r="D38" s="58" t="str">
        <f>IF(AND($B38="",$G38=""),"",ML_N)</f>
        <v/>
      </c>
      <c r="E38" s="48" t="str">
        <f>IF($C38="","",IFERROR(VLOOKUP($C38,'Plan Cultivos'!$A$5:$D$204,4,FALSE)&amp;"",""))</f>
        <v/>
      </c>
      <c r="F38" s="48" t="n"/>
      <c r="G38" s="48" t="n"/>
      <c r="H38" s="47" t="n"/>
      <c r="I38" s="47" t="n"/>
      <c r="J38" s="47" t="n"/>
      <c r="K38" s="49" t="n"/>
      <c r="L38" s="48" t="n"/>
      <c r="M38" s="49" t="n"/>
      <c r="N38" s="47" t="n"/>
      <c r="O38" s="47" t="n"/>
      <c r="P38" s="47" t="n"/>
      <c r="Q38" s="47" t="n"/>
      <c r="R38" s="48" t="str">
        <f>IF(AND($B38="",$G38=""),"",ML_RESP)</f>
        <v/>
      </c>
      <c r="S38" s="47" t="n"/>
      <c r="T38" s="47" t="n"/>
      <c r="U38" s="47" t="n"/>
    </row>
    <row r="39">
      <c r="A39" s="42" t="inlineStr">
        <is>
          <t>B-0035</t>
        </is>
      </c>
      <c r="B39" s="52" t="n"/>
      <c r="C39" s="43" t="str">
        <f>IF(AND($B39="",$G39=""),"",IF(COUNTIF('Plan Cultivos'!$D$5:$D$204,"?*")=1,INDEX('Plan Cultivos'!$A$5:$A$204,MATCH("?*",'Plan Cultivos'!$D$5:$D$204,0)),""))</f>
        <v/>
      </c>
      <c r="D39" s="41" t="str">
        <f>IF(AND($B39="",$G39=""),"",ML_N)</f>
        <v/>
      </c>
      <c r="E39" s="43" t="str">
        <f>IF($C39="","",IFERROR(VLOOKUP($C39,'Plan Cultivos'!$A$5:$D$204,4,FALSE)&amp;"",""))</f>
        <v/>
      </c>
      <c r="F39" s="43" t="n"/>
      <c r="G39" s="43" t="n"/>
      <c r="H39" s="45" t="n"/>
      <c r="I39" s="45" t="n"/>
      <c r="J39" s="45" t="n"/>
      <c r="K39" s="51" t="n"/>
      <c r="L39" s="43" t="n"/>
      <c r="M39" s="51" t="n"/>
      <c r="N39" s="45" t="n"/>
      <c r="O39" s="45" t="n"/>
      <c r="P39" s="45" t="n"/>
      <c r="Q39" s="45" t="n"/>
      <c r="R39" s="43" t="str">
        <f>IF(AND($B39="",$G39=""),"",ML_RESP)</f>
        <v/>
      </c>
      <c r="S39" s="45" t="n"/>
      <c r="T39" s="45" t="n"/>
      <c r="U39" s="45" t="n"/>
    </row>
    <row r="40">
      <c r="A40" s="57" t="inlineStr">
        <is>
          <t>B-0036</t>
        </is>
      </c>
      <c r="B40" s="59" t="n"/>
      <c r="C40" s="48" t="str">
        <f>IF(AND($B40="",$G40=""),"",IF(COUNTIF('Plan Cultivos'!$D$5:$D$204,"?*")=1,INDEX('Plan Cultivos'!$A$5:$A$204,MATCH("?*",'Plan Cultivos'!$D$5:$D$204,0)),""))</f>
        <v/>
      </c>
      <c r="D40" s="58" t="str">
        <f>IF(AND($B40="",$G40=""),"",ML_N)</f>
        <v/>
      </c>
      <c r="E40" s="48" t="str">
        <f>IF($C40="","",IFERROR(VLOOKUP($C40,'Plan Cultivos'!$A$5:$D$204,4,FALSE)&amp;"",""))</f>
        <v/>
      </c>
      <c r="F40" s="48" t="n"/>
      <c r="G40" s="48" t="n"/>
      <c r="H40" s="47" t="n"/>
      <c r="I40" s="47" t="n"/>
      <c r="J40" s="47" t="n"/>
      <c r="K40" s="49" t="n"/>
      <c r="L40" s="48" t="n"/>
      <c r="M40" s="49" t="n"/>
      <c r="N40" s="47" t="n"/>
      <c r="O40" s="47" t="n"/>
      <c r="P40" s="47" t="n"/>
      <c r="Q40" s="47" t="n"/>
      <c r="R40" s="48" t="str">
        <f>IF(AND($B40="",$G40=""),"",ML_RESP)</f>
        <v/>
      </c>
      <c r="S40" s="47" t="n"/>
      <c r="T40" s="47" t="n"/>
      <c r="U40" s="47" t="n"/>
    </row>
    <row r="41">
      <c r="A41" s="42" t="inlineStr">
        <is>
          <t>B-0037</t>
        </is>
      </c>
      <c r="B41" s="52" t="n"/>
      <c r="C41" s="43" t="str">
        <f>IF(AND($B41="",$G41=""),"",IF(COUNTIF('Plan Cultivos'!$D$5:$D$204,"?*")=1,INDEX('Plan Cultivos'!$A$5:$A$204,MATCH("?*",'Plan Cultivos'!$D$5:$D$204,0)),""))</f>
        <v/>
      </c>
      <c r="D41" s="41" t="str">
        <f>IF(AND($B41="",$G41=""),"",ML_N)</f>
        <v/>
      </c>
      <c r="E41" s="43" t="str">
        <f>IF($C41="","",IFERROR(VLOOKUP($C41,'Plan Cultivos'!$A$5:$D$204,4,FALSE)&amp;"",""))</f>
        <v/>
      </c>
      <c r="F41" s="43" t="n"/>
      <c r="G41" s="43" t="n"/>
      <c r="H41" s="45" t="n"/>
      <c r="I41" s="45" t="n"/>
      <c r="J41" s="45" t="n"/>
      <c r="K41" s="51" t="n"/>
      <c r="L41" s="43" t="n"/>
      <c r="M41" s="51" t="n"/>
      <c r="N41" s="45" t="n"/>
      <c r="O41" s="45" t="n"/>
      <c r="P41" s="45" t="n"/>
      <c r="Q41" s="45" t="n"/>
      <c r="R41" s="43" t="str">
        <f>IF(AND($B41="",$G41=""),"",ML_RESP)</f>
        <v/>
      </c>
      <c r="S41" s="45" t="n"/>
      <c r="T41" s="45" t="n"/>
      <c r="U41" s="45" t="n"/>
    </row>
    <row r="42">
      <c r="A42" s="57" t="inlineStr">
        <is>
          <t>B-0038</t>
        </is>
      </c>
      <c r="B42" s="59" t="n"/>
      <c r="C42" s="48" t="str">
        <f>IF(AND($B42="",$G42=""),"",IF(COUNTIF('Plan Cultivos'!$D$5:$D$204,"?*")=1,INDEX('Plan Cultivos'!$A$5:$A$204,MATCH("?*",'Plan Cultivos'!$D$5:$D$204,0)),""))</f>
        <v/>
      </c>
      <c r="D42" s="58" t="str">
        <f>IF(AND($B42="",$G42=""),"",ML_N)</f>
        <v/>
      </c>
      <c r="E42" s="48" t="str">
        <f>IF($C42="","",IFERROR(VLOOKUP($C42,'Plan Cultivos'!$A$5:$D$204,4,FALSE)&amp;"",""))</f>
        <v/>
      </c>
      <c r="F42" s="48" t="n"/>
      <c r="G42" s="48" t="n"/>
      <c r="H42" s="47" t="n"/>
      <c r="I42" s="47" t="n"/>
      <c r="J42" s="47" t="n"/>
      <c r="K42" s="49" t="n"/>
      <c r="L42" s="48" t="n"/>
      <c r="M42" s="49" t="n"/>
      <c r="N42" s="47" t="n"/>
      <c r="O42" s="47" t="n"/>
      <c r="P42" s="47" t="n"/>
      <c r="Q42" s="47" t="n"/>
      <c r="R42" s="48" t="str">
        <f>IF(AND($B42="",$G42=""),"",ML_RESP)</f>
        <v/>
      </c>
      <c r="S42" s="47" t="n"/>
      <c r="T42" s="47" t="n"/>
      <c r="U42" s="47" t="n"/>
    </row>
    <row r="43">
      <c r="A43" s="42" t="inlineStr">
        <is>
          <t>B-0039</t>
        </is>
      </c>
      <c r="B43" s="52" t="n"/>
      <c r="C43" s="43" t="str">
        <f>IF(AND($B43="",$G43=""),"",IF(COUNTIF('Plan Cultivos'!$D$5:$D$204,"?*")=1,INDEX('Plan Cultivos'!$A$5:$A$204,MATCH("?*",'Plan Cultivos'!$D$5:$D$204,0)),""))</f>
        <v/>
      </c>
      <c r="D43" s="41" t="str">
        <f>IF(AND($B43="",$G43=""),"",ML_N)</f>
        <v/>
      </c>
      <c r="E43" s="43" t="str">
        <f>IF($C43="","",IFERROR(VLOOKUP($C43,'Plan Cultivos'!$A$5:$D$204,4,FALSE)&amp;"",""))</f>
        <v/>
      </c>
      <c r="F43" s="43" t="n"/>
      <c r="G43" s="43" t="n"/>
      <c r="H43" s="45" t="n"/>
      <c r="I43" s="45" t="n"/>
      <c r="J43" s="45" t="n"/>
      <c r="K43" s="51" t="n"/>
      <c r="L43" s="43" t="n"/>
      <c r="M43" s="51" t="n"/>
      <c r="N43" s="45" t="n"/>
      <c r="O43" s="45" t="n"/>
      <c r="P43" s="45" t="n"/>
      <c r="Q43" s="45" t="n"/>
      <c r="R43" s="43" t="str">
        <f>IF(AND($B43="",$G43=""),"",ML_RESP)</f>
        <v/>
      </c>
      <c r="S43" s="45" t="n"/>
      <c r="T43" s="45" t="n"/>
      <c r="U43" s="45" t="n"/>
    </row>
    <row r="44">
      <c r="A44" s="57" t="inlineStr">
        <is>
          <t>B-0040</t>
        </is>
      </c>
      <c r="B44" s="59" t="n"/>
      <c r="C44" s="48" t="str">
        <f>IF(AND($B44="",$G44=""),"",IF(COUNTIF('Plan Cultivos'!$D$5:$D$204,"?*")=1,INDEX('Plan Cultivos'!$A$5:$A$204,MATCH("?*",'Plan Cultivos'!$D$5:$D$204,0)),""))</f>
        <v/>
      </c>
      <c r="D44" s="58" t="str">
        <f>IF(AND($B44="",$G44=""),"",ML_N)</f>
        <v/>
      </c>
      <c r="E44" s="48" t="str">
        <f>IF($C44="","",IFERROR(VLOOKUP($C44,'Plan Cultivos'!$A$5:$D$204,4,FALSE)&amp;"",""))</f>
        <v/>
      </c>
      <c r="F44" s="48" t="n"/>
      <c r="G44" s="48" t="n"/>
      <c r="H44" s="47" t="n"/>
      <c r="I44" s="47" t="n"/>
      <c r="J44" s="47" t="n"/>
      <c r="K44" s="49" t="n"/>
      <c r="L44" s="48" t="n"/>
      <c r="M44" s="49" t="n"/>
      <c r="N44" s="47" t="n"/>
      <c r="O44" s="47" t="n"/>
      <c r="P44" s="47" t="n"/>
      <c r="Q44" s="47" t="n"/>
      <c r="R44" s="48" t="str">
        <f>IF(AND($B44="",$G44=""),"",ML_RESP)</f>
        <v/>
      </c>
      <c r="S44" s="47" t="n"/>
      <c r="T44" s="47" t="n"/>
      <c r="U44" s="47" t="n"/>
    </row>
    <row r="45">
      <c r="A45" s="42" t="inlineStr">
        <is>
          <t>B-0041</t>
        </is>
      </c>
      <c r="B45" s="52" t="n"/>
      <c r="C45" s="43" t="str">
        <f>IF(AND($B45="",$G45=""),"",IF(COUNTIF('Plan Cultivos'!$D$5:$D$204,"?*")=1,INDEX('Plan Cultivos'!$A$5:$A$204,MATCH("?*",'Plan Cultivos'!$D$5:$D$204,0)),""))</f>
        <v/>
      </c>
      <c r="D45" s="41" t="str">
        <f>IF(AND($B45="",$G45=""),"",ML_N)</f>
        <v/>
      </c>
      <c r="E45" s="43" t="str">
        <f>IF($C45="","",IFERROR(VLOOKUP($C45,'Plan Cultivos'!$A$5:$D$204,4,FALSE)&amp;"",""))</f>
        <v/>
      </c>
      <c r="F45" s="43" t="n"/>
      <c r="G45" s="43" t="n"/>
      <c r="H45" s="45" t="n"/>
      <c r="I45" s="45" t="n"/>
      <c r="J45" s="45" t="n"/>
      <c r="K45" s="51" t="n"/>
      <c r="L45" s="43" t="n"/>
      <c r="M45" s="51" t="n"/>
      <c r="N45" s="45" t="n"/>
      <c r="O45" s="45" t="n"/>
      <c r="P45" s="45" t="n"/>
      <c r="Q45" s="45" t="n"/>
      <c r="R45" s="43" t="str">
        <f>IF(AND($B45="",$G45=""),"",ML_RESP)</f>
        <v/>
      </c>
      <c r="S45" s="45" t="n"/>
      <c r="T45" s="45" t="n"/>
      <c r="U45" s="45" t="n"/>
    </row>
    <row r="46">
      <c r="A46" s="57" t="inlineStr">
        <is>
          <t>B-0042</t>
        </is>
      </c>
      <c r="B46" s="59" t="n"/>
      <c r="C46" s="48" t="str">
        <f>IF(AND($B46="",$G46=""),"",IF(COUNTIF('Plan Cultivos'!$D$5:$D$204,"?*")=1,INDEX('Plan Cultivos'!$A$5:$A$204,MATCH("?*",'Plan Cultivos'!$D$5:$D$204,0)),""))</f>
        <v/>
      </c>
      <c r="D46" s="58" t="str">
        <f>IF(AND($B46="",$G46=""),"",ML_N)</f>
        <v/>
      </c>
      <c r="E46" s="48" t="str">
        <f>IF($C46="","",IFERROR(VLOOKUP($C46,'Plan Cultivos'!$A$5:$D$204,4,FALSE)&amp;"",""))</f>
        <v/>
      </c>
      <c r="F46" s="48" t="n"/>
      <c r="G46" s="48" t="n"/>
      <c r="H46" s="47" t="n"/>
      <c r="I46" s="47" t="n"/>
      <c r="J46" s="47" t="n"/>
      <c r="K46" s="49" t="n"/>
      <c r="L46" s="48" t="n"/>
      <c r="M46" s="49" t="n"/>
      <c r="N46" s="47" t="n"/>
      <c r="O46" s="47" t="n"/>
      <c r="P46" s="47" t="n"/>
      <c r="Q46" s="47" t="n"/>
      <c r="R46" s="48" t="str">
        <f>IF(AND($B46="",$G46=""),"",ML_RESP)</f>
        <v/>
      </c>
      <c r="S46" s="47" t="n"/>
      <c r="T46" s="47" t="n"/>
      <c r="U46" s="47" t="n"/>
    </row>
    <row r="47">
      <c r="A47" s="42" t="inlineStr">
        <is>
          <t>B-0043</t>
        </is>
      </c>
      <c r="B47" s="52" t="n"/>
      <c r="C47" s="43" t="str">
        <f>IF(AND($B47="",$G47=""),"",IF(COUNTIF('Plan Cultivos'!$D$5:$D$204,"?*")=1,INDEX('Plan Cultivos'!$A$5:$A$204,MATCH("?*",'Plan Cultivos'!$D$5:$D$204,0)),""))</f>
        <v/>
      </c>
      <c r="D47" s="41" t="str">
        <f>IF(AND($B47="",$G47=""),"",ML_N)</f>
        <v/>
      </c>
      <c r="E47" s="43" t="str">
        <f>IF($C47="","",IFERROR(VLOOKUP($C47,'Plan Cultivos'!$A$5:$D$204,4,FALSE)&amp;"",""))</f>
        <v/>
      </c>
      <c r="F47" s="43" t="n"/>
      <c r="G47" s="43" t="n"/>
      <c r="H47" s="45" t="n"/>
      <c r="I47" s="45" t="n"/>
      <c r="J47" s="45" t="n"/>
      <c r="K47" s="51" t="n"/>
      <c r="L47" s="43" t="n"/>
      <c r="M47" s="51" t="n"/>
      <c r="N47" s="45" t="n"/>
      <c r="O47" s="45" t="n"/>
      <c r="P47" s="45" t="n"/>
      <c r="Q47" s="45" t="n"/>
      <c r="R47" s="43" t="str">
        <f>IF(AND($B47="",$G47=""),"",ML_RESP)</f>
        <v/>
      </c>
      <c r="S47" s="45" t="n"/>
      <c r="T47" s="45" t="n"/>
      <c r="U47" s="45" t="n"/>
    </row>
    <row r="48">
      <c r="A48" s="57" t="inlineStr">
        <is>
          <t>B-0044</t>
        </is>
      </c>
      <c r="B48" s="59" t="n"/>
      <c r="C48" s="48" t="str">
        <f>IF(AND($B48="",$G48=""),"",IF(COUNTIF('Plan Cultivos'!$D$5:$D$204,"?*")=1,INDEX('Plan Cultivos'!$A$5:$A$204,MATCH("?*",'Plan Cultivos'!$D$5:$D$204,0)),""))</f>
        <v/>
      </c>
      <c r="D48" s="58" t="str">
        <f>IF(AND($B48="",$G48=""),"",ML_N)</f>
        <v/>
      </c>
      <c r="E48" s="48" t="str">
        <f>IF($C48="","",IFERROR(VLOOKUP($C48,'Plan Cultivos'!$A$5:$D$204,4,FALSE)&amp;"",""))</f>
        <v/>
      </c>
      <c r="F48" s="48" t="n"/>
      <c r="G48" s="48" t="n"/>
      <c r="H48" s="47" t="n"/>
      <c r="I48" s="47" t="n"/>
      <c r="J48" s="47" t="n"/>
      <c r="K48" s="49" t="n"/>
      <c r="L48" s="48" t="n"/>
      <c r="M48" s="49" t="n"/>
      <c r="N48" s="47" t="n"/>
      <c r="O48" s="47" t="n"/>
      <c r="P48" s="47" t="n"/>
      <c r="Q48" s="47" t="n"/>
      <c r="R48" s="48" t="str">
        <f>IF(AND($B48="",$G48=""),"",ML_RESP)</f>
        <v/>
      </c>
      <c r="S48" s="47" t="n"/>
      <c r="T48" s="47" t="n"/>
      <c r="U48" s="47" t="n"/>
    </row>
    <row r="49">
      <c r="A49" s="42" t="inlineStr">
        <is>
          <t>B-0045</t>
        </is>
      </c>
      <c r="B49" s="52" t="n"/>
      <c r="C49" s="43" t="str">
        <f>IF(AND($B49="",$G49=""),"",IF(COUNTIF('Plan Cultivos'!$D$5:$D$204,"?*")=1,INDEX('Plan Cultivos'!$A$5:$A$204,MATCH("?*",'Plan Cultivos'!$D$5:$D$204,0)),""))</f>
        <v/>
      </c>
      <c r="D49" s="41" t="str">
        <f>IF(AND($B49="",$G49=""),"",ML_N)</f>
        <v/>
      </c>
      <c r="E49" s="43" t="str">
        <f>IF($C49="","",IFERROR(VLOOKUP($C49,'Plan Cultivos'!$A$5:$D$204,4,FALSE)&amp;"",""))</f>
        <v/>
      </c>
      <c r="F49" s="43" t="n"/>
      <c r="G49" s="43" t="n"/>
      <c r="H49" s="45" t="n"/>
      <c r="I49" s="45" t="n"/>
      <c r="J49" s="45" t="n"/>
      <c r="K49" s="51" t="n"/>
      <c r="L49" s="43" t="n"/>
      <c r="M49" s="51" t="n"/>
      <c r="N49" s="45" t="n"/>
      <c r="O49" s="45" t="n"/>
      <c r="P49" s="45" t="n"/>
      <c r="Q49" s="45" t="n"/>
      <c r="R49" s="43" t="str">
        <f>IF(AND($B49="",$G49=""),"",ML_RESP)</f>
        <v/>
      </c>
      <c r="S49" s="45" t="n"/>
      <c r="T49" s="45" t="n"/>
      <c r="U49" s="45" t="n"/>
    </row>
    <row r="50">
      <c r="A50" s="57" t="inlineStr">
        <is>
          <t>B-0046</t>
        </is>
      </c>
      <c r="B50" s="59" t="n"/>
      <c r="C50" s="48" t="str">
        <f>IF(AND($B50="",$G50=""),"",IF(COUNTIF('Plan Cultivos'!$D$5:$D$204,"?*")=1,INDEX('Plan Cultivos'!$A$5:$A$204,MATCH("?*",'Plan Cultivos'!$D$5:$D$204,0)),""))</f>
        <v/>
      </c>
      <c r="D50" s="58" t="str">
        <f>IF(AND($B50="",$G50=""),"",ML_N)</f>
        <v/>
      </c>
      <c r="E50" s="48" t="str">
        <f>IF($C50="","",IFERROR(VLOOKUP($C50,'Plan Cultivos'!$A$5:$D$204,4,FALSE)&amp;"",""))</f>
        <v/>
      </c>
      <c r="F50" s="48" t="n"/>
      <c r="G50" s="48" t="n"/>
      <c r="H50" s="47" t="n"/>
      <c r="I50" s="47" t="n"/>
      <c r="J50" s="47" t="n"/>
      <c r="K50" s="49" t="n"/>
      <c r="L50" s="48" t="n"/>
      <c r="M50" s="49" t="n"/>
      <c r="N50" s="47" t="n"/>
      <c r="O50" s="47" t="n"/>
      <c r="P50" s="47" t="n"/>
      <c r="Q50" s="47" t="n"/>
      <c r="R50" s="48" t="str">
        <f>IF(AND($B50="",$G50=""),"",ML_RESP)</f>
        <v/>
      </c>
      <c r="S50" s="47" t="n"/>
      <c r="T50" s="47" t="n"/>
      <c r="U50" s="47" t="n"/>
    </row>
    <row r="51">
      <c r="A51" s="42" t="inlineStr">
        <is>
          <t>B-0047</t>
        </is>
      </c>
      <c r="B51" s="52" t="n"/>
      <c r="C51" s="43" t="str">
        <f>IF(AND($B51="",$G51=""),"",IF(COUNTIF('Plan Cultivos'!$D$5:$D$204,"?*")=1,INDEX('Plan Cultivos'!$A$5:$A$204,MATCH("?*",'Plan Cultivos'!$D$5:$D$204,0)),""))</f>
        <v/>
      </c>
      <c r="D51" s="41" t="str">
        <f>IF(AND($B51="",$G51=""),"",ML_N)</f>
        <v/>
      </c>
      <c r="E51" s="43" t="str">
        <f>IF($C51="","",IFERROR(VLOOKUP($C51,'Plan Cultivos'!$A$5:$D$204,4,FALSE)&amp;"",""))</f>
        <v/>
      </c>
      <c r="F51" s="43" t="n"/>
      <c r="G51" s="43" t="n"/>
      <c r="H51" s="45" t="n"/>
      <c r="I51" s="45" t="n"/>
      <c r="J51" s="45" t="n"/>
      <c r="K51" s="51" t="n"/>
      <c r="L51" s="43" t="n"/>
      <c r="M51" s="51" t="n"/>
      <c r="N51" s="45" t="n"/>
      <c r="O51" s="45" t="n"/>
      <c r="P51" s="45" t="n"/>
      <c r="Q51" s="45" t="n"/>
      <c r="R51" s="43" t="str">
        <f>IF(AND($B51="",$G51=""),"",ML_RESP)</f>
        <v/>
      </c>
      <c r="S51" s="45" t="n"/>
      <c r="T51" s="45" t="n"/>
      <c r="U51" s="45" t="n"/>
    </row>
    <row r="52">
      <c r="A52" s="57" t="inlineStr">
        <is>
          <t>B-0048</t>
        </is>
      </c>
      <c r="B52" s="59" t="n"/>
      <c r="C52" s="48" t="str">
        <f>IF(AND($B52="",$G52=""),"",IF(COUNTIF('Plan Cultivos'!$D$5:$D$204,"?*")=1,INDEX('Plan Cultivos'!$A$5:$A$204,MATCH("?*",'Plan Cultivos'!$D$5:$D$204,0)),""))</f>
        <v/>
      </c>
      <c r="D52" s="58" t="str">
        <f>IF(AND($B52="",$G52=""),"",ML_N)</f>
        <v/>
      </c>
      <c r="E52" s="48" t="str">
        <f>IF($C52="","",IFERROR(VLOOKUP($C52,'Plan Cultivos'!$A$5:$D$204,4,FALSE)&amp;"",""))</f>
        <v/>
      </c>
      <c r="F52" s="48" t="n"/>
      <c r="G52" s="48" t="n"/>
      <c r="H52" s="47" t="n"/>
      <c r="I52" s="47" t="n"/>
      <c r="J52" s="47" t="n"/>
      <c r="K52" s="49" t="n"/>
      <c r="L52" s="48" t="n"/>
      <c r="M52" s="49" t="n"/>
      <c r="N52" s="47" t="n"/>
      <c r="O52" s="47" t="n"/>
      <c r="P52" s="47" t="n"/>
      <c r="Q52" s="47" t="n"/>
      <c r="R52" s="48" t="str">
        <f>IF(AND($B52="",$G52=""),"",ML_RESP)</f>
        <v/>
      </c>
      <c r="S52" s="47" t="n"/>
      <c r="T52" s="47" t="n"/>
      <c r="U52" s="47" t="n"/>
    </row>
    <row r="53">
      <c r="A53" s="42" t="inlineStr">
        <is>
          <t>B-0049</t>
        </is>
      </c>
      <c r="B53" s="52" t="n"/>
      <c r="C53" s="43" t="str">
        <f>IF(AND($B53="",$G53=""),"",IF(COUNTIF('Plan Cultivos'!$D$5:$D$204,"?*")=1,INDEX('Plan Cultivos'!$A$5:$A$204,MATCH("?*",'Plan Cultivos'!$D$5:$D$204,0)),""))</f>
        <v/>
      </c>
      <c r="D53" s="41" t="str">
        <f>IF(AND($B53="",$G53=""),"",ML_N)</f>
        <v/>
      </c>
      <c r="E53" s="43" t="str">
        <f>IF($C53="","",IFERROR(VLOOKUP($C53,'Plan Cultivos'!$A$5:$D$204,4,FALSE)&amp;"",""))</f>
        <v/>
      </c>
      <c r="F53" s="43" t="n"/>
      <c r="G53" s="43" t="n"/>
      <c r="H53" s="45" t="n"/>
      <c r="I53" s="45" t="n"/>
      <c r="J53" s="45" t="n"/>
      <c r="K53" s="51" t="n"/>
      <c r="L53" s="43" t="n"/>
      <c r="M53" s="51" t="n"/>
      <c r="N53" s="45" t="n"/>
      <c r="O53" s="45" t="n"/>
      <c r="P53" s="45" t="n"/>
      <c r="Q53" s="45" t="n"/>
      <c r="R53" s="43" t="str">
        <f>IF(AND($B53="",$G53=""),"",ML_RESP)</f>
        <v/>
      </c>
      <c r="S53" s="45" t="n"/>
      <c r="T53" s="45" t="n"/>
      <c r="U53" s="45" t="n"/>
    </row>
    <row r="54">
      <c r="A54" s="57" t="inlineStr">
        <is>
          <t>B-0050</t>
        </is>
      </c>
      <c r="B54" s="59" t="n"/>
      <c r="C54" s="48" t="str">
        <f>IF(AND($B54="",$G54=""),"",IF(COUNTIF('Plan Cultivos'!$D$5:$D$204,"?*")=1,INDEX('Plan Cultivos'!$A$5:$A$204,MATCH("?*",'Plan Cultivos'!$D$5:$D$204,0)),""))</f>
        <v/>
      </c>
      <c r="D54" s="58" t="str">
        <f>IF(AND($B54="",$G54=""),"",ML_N)</f>
        <v/>
      </c>
      <c r="E54" s="48" t="str">
        <f>IF($C54="","",IFERROR(VLOOKUP($C54,'Plan Cultivos'!$A$5:$D$204,4,FALSE)&amp;"",""))</f>
        <v/>
      </c>
      <c r="F54" s="48" t="n"/>
      <c r="G54" s="48" t="n"/>
      <c r="H54" s="47" t="n"/>
      <c r="I54" s="47" t="n"/>
      <c r="J54" s="47" t="n"/>
      <c r="K54" s="49" t="n"/>
      <c r="L54" s="48" t="n"/>
      <c r="M54" s="49" t="n"/>
      <c r="N54" s="47" t="n"/>
      <c r="O54" s="47" t="n"/>
      <c r="P54" s="47" t="n"/>
      <c r="Q54" s="47" t="n"/>
      <c r="R54" s="48" t="str">
        <f>IF(AND($B54="",$G54=""),"",ML_RESP)</f>
        <v/>
      </c>
      <c r="S54" s="47" t="n"/>
      <c r="T54" s="47" t="n"/>
      <c r="U54" s="47" t="n"/>
    </row>
    <row r="55">
      <c r="A55" s="42" t="inlineStr">
        <is>
          <t>B-0051</t>
        </is>
      </c>
      <c r="B55" s="52" t="n"/>
      <c r="C55" s="43" t="str">
        <f>IF(AND($B55="",$G55=""),"",IF(COUNTIF('Plan Cultivos'!$D$5:$D$204,"?*")=1,INDEX('Plan Cultivos'!$A$5:$A$204,MATCH("?*",'Plan Cultivos'!$D$5:$D$204,0)),""))</f>
        <v/>
      </c>
      <c r="D55" s="41" t="str">
        <f>IF(AND($B55="",$G55=""),"",ML_N)</f>
        <v/>
      </c>
      <c r="E55" s="43" t="str">
        <f>IF($C55="","",IFERROR(VLOOKUP($C55,'Plan Cultivos'!$A$5:$D$204,4,FALSE)&amp;"",""))</f>
        <v/>
      </c>
      <c r="F55" s="43" t="n"/>
      <c r="G55" s="43" t="n"/>
      <c r="H55" s="45" t="n"/>
      <c r="I55" s="45" t="n"/>
      <c r="J55" s="45" t="n"/>
      <c r="K55" s="51" t="n"/>
      <c r="L55" s="43" t="n"/>
      <c r="M55" s="51" t="n"/>
      <c r="N55" s="45" t="n"/>
      <c r="O55" s="45" t="n"/>
      <c r="P55" s="45" t="n"/>
      <c r="Q55" s="45" t="n"/>
      <c r="R55" s="43" t="str">
        <f>IF(AND($B55="",$G55=""),"",ML_RESP)</f>
        <v/>
      </c>
      <c r="S55" s="45" t="n"/>
      <c r="T55" s="45" t="n"/>
      <c r="U55" s="45" t="n"/>
    </row>
    <row r="56">
      <c r="A56" s="57" t="inlineStr">
        <is>
          <t>B-0052</t>
        </is>
      </c>
      <c r="B56" s="59" t="n"/>
      <c r="C56" s="48" t="str">
        <f>IF(AND($B56="",$G56=""),"",IF(COUNTIF('Plan Cultivos'!$D$5:$D$204,"?*")=1,INDEX('Plan Cultivos'!$A$5:$A$204,MATCH("?*",'Plan Cultivos'!$D$5:$D$204,0)),""))</f>
        <v/>
      </c>
      <c r="D56" s="58" t="str">
        <f>IF(AND($B56="",$G56=""),"",ML_N)</f>
        <v/>
      </c>
      <c r="E56" s="48" t="str">
        <f>IF($C56="","",IFERROR(VLOOKUP($C56,'Plan Cultivos'!$A$5:$D$204,4,FALSE)&amp;"",""))</f>
        <v/>
      </c>
      <c r="F56" s="48" t="n"/>
      <c r="G56" s="48" t="n"/>
      <c r="H56" s="47" t="n"/>
      <c r="I56" s="47" t="n"/>
      <c r="J56" s="47" t="n"/>
      <c r="K56" s="49" t="n"/>
      <c r="L56" s="48" t="n"/>
      <c r="M56" s="49" t="n"/>
      <c r="N56" s="47" t="n"/>
      <c r="O56" s="47" t="n"/>
      <c r="P56" s="47" t="n"/>
      <c r="Q56" s="47" t="n"/>
      <c r="R56" s="48" t="str">
        <f>IF(AND($B56="",$G56=""),"",ML_RESP)</f>
        <v/>
      </c>
      <c r="S56" s="47" t="n"/>
      <c r="T56" s="47" t="n"/>
      <c r="U56" s="47" t="n"/>
    </row>
    <row r="57">
      <c r="A57" s="42" t="inlineStr">
        <is>
          <t>B-0053</t>
        </is>
      </c>
      <c r="B57" s="52" t="n"/>
      <c r="C57" s="43" t="str">
        <f>IF(AND($B57="",$G57=""),"",IF(COUNTIF('Plan Cultivos'!$D$5:$D$204,"?*")=1,INDEX('Plan Cultivos'!$A$5:$A$204,MATCH("?*",'Plan Cultivos'!$D$5:$D$204,0)),""))</f>
        <v/>
      </c>
      <c r="D57" s="41" t="str">
        <f>IF(AND($B57="",$G57=""),"",ML_N)</f>
        <v/>
      </c>
      <c r="E57" s="43" t="str">
        <f>IF($C57="","",IFERROR(VLOOKUP($C57,'Plan Cultivos'!$A$5:$D$204,4,FALSE)&amp;"",""))</f>
        <v/>
      </c>
      <c r="F57" s="43" t="n"/>
      <c r="G57" s="43" t="n"/>
      <c r="H57" s="45" t="n"/>
      <c r="I57" s="45" t="n"/>
      <c r="J57" s="45" t="n"/>
      <c r="K57" s="51" t="n"/>
      <c r="L57" s="43" t="n"/>
      <c r="M57" s="51" t="n"/>
      <c r="N57" s="45" t="n"/>
      <c r="O57" s="45" t="n"/>
      <c r="P57" s="45" t="n"/>
      <c r="Q57" s="45" t="n"/>
      <c r="R57" s="43" t="str">
        <f>IF(AND($B57="",$G57=""),"",ML_RESP)</f>
        <v/>
      </c>
      <c r="S57" s="45" t="n"/>
      <c r="T57" s="45" t="n"/>
      <c r="U57" s="45" t="n"/>
    </row>
    <row r="58">
      <c r="A58" s="57" t="inlineStr">
        <is>
          <t>B-0054</t>
        </is>
      </c>
      <c r="B58" s="59" t="n"/>
      <c r="C58" s="48" t="str">
        <f>IF(AND($B58="",$G58=""),"",IF(COUNTIF('Plan Cultivos'!$D$5:$D$204,"?*")=1,INDEX('Plan Cultivos'!$A$5:$A$204,MATCH("?*",'Plan Cultivos'!$D$5:$D$204,0)),""))</f>
        <v/>
      </c>
      <c r="D58" s="58" t="str">
        <f>IF(AND($B58="",$G58=""),"",ML_N)</f>
        <v/>
      </c>
      <c r="E58" s="48" t="str">
        <f>IF($C58="","",IFERROR(VLOOKUP($C58,'Plan Cultivos'!$A$5:$D$204,4,FALSE)&amp;"",""))</f>
        <v/>
      </c>
      <c r="F58" s="48" t="n"/>
      <c r="G58" s="48" t="n"/>
      <c r="H58" s="47" t="n"/>
      <c r="I58" s="47" t="n"/>
      <c r="J58" s="47" t="n"/>
      <c r="K58" s="49" t="n"/>
      <c r="L58" s="48" t="n"/>
      <c r="M58" s="49" t="n"/>
      <c r="N58" s="47" t="n"/>
      <c r="O58" s="47" t="n"/>
      <c r="P58" s="47" t="n"/>
      <c r="Q58" s="47" t="n"/>
      <c r="R58" s="48" t="str">
        <f>IF(AND($B58="",$G58=""),"",ML_RESP)</f>
        <v/>
      </c>
      <c r="S58" s="47" t="n"/>
      <c r="T58" s="47" t="n"/>
      <c r="U58" s="47" t="n"/>
    </row>
    <row r="59">
      <c r="A59" s="42" t="inlineStr">
        <is>
          <t>B-0055</t>
        </is>
      </c>
      <c r="B59" s="52" t="n"/>
      <c r="C59" s="43" t="str">
        <f>IF(AND($B59="",$G59=""),"",IF(COUNTIF('Plan Cultivos'!$D$5:$D$204,"?*")=1,INDEX('Plan Cultivos'!$A$5:$A$204,MATCH("?*",'Plan Cultivos'!$D$5:$D$204,0)),""))</f>
        <v/>
      </c>
      <c r="D59" s="41" t="str">
        <f>IF(AND($B59="",$G59=""),"",ML_N)</f>
        <v/>
      </c>
      <c r="E59" s="43" t="str">
        <f>IF($C59="","",IFERROR(VLOOKUP($C59,'Plan Cultivos'!$A$5:$D$204,4,FALSE)&amp;"",""))</f>
        <v/>
      </c>
      <c r="F59" s="43" t="n"/>
      <c r="G59" s="43" t="n"/>
      <c r="H59" s="45" t="n"/>
      <c r="I59" s="45" t="n"/>
      <c r="J59" s="45" t="n"/>
      <c r="K59" s="51" t="n"/>
      <c r="L59" s="43" t="n"/>
      <c r="M59" s="51" t="n"/>
      <c r="N59" s="45" t="n"/>
      <c r="O59" s="45" t="n"/>
      <c r="P59" s="45" t="n"/>
      <c r="Q59" s="45" t="n"/>
      <c r="R59" s="43" t="str">
        <f>IF(AND($B59="",$G59=""),"",ML_RESP)</f>
        <v/>
      </c>
      <c r="S59" s="45" t="n"/>
      <c r="T59" s="45" t="n"/>
      <c r="U59" s="45" t="n"/>
    </row>
    <row r="60">
      <c r="A60" s="57" t="inlineStr">
        <is>
          <t>B-0056</t>
        </is>
      </c>
      <c r="B60" s="59" t="n"/>
      <c r="C60" s="48" t="str">
        <f>IF(AND($B60="",$G60=""),"",IF(COUNTIF('Plan Cultivos'!$D$5:$D$204,"?*")=1,INDEX('Plan Cultivos'!$A$5:$A$204,MATCH("?*",'Plan Cultivos'!$D$5:$D$204,0)),""))</f>
        <v/>
      </c>
      <c r="D60" s="58" t="str">
        <f>IF(AND($B60="",$G60=""),"",ML_N)</f>
        <v/>
      </c>
      <c r="E60" s="48" t="str">
        <f>IF($C60="","",IFERROR(VLOOKUP($C60,'Plan Cultivos'!$A$5:$D$204,4,FALSE)&amp;"",""))</f>
        <v/>
      </c>
      <c r="F60" s="48" t="n"/>
      <c r="G60" s="48" t="n"/>
      <c r="H60" s="47" t="n"/>
      <c r="I60" s="47" t="n"/>
      <c r="J60" s="47" t="n"/>
      <c r="K60" s="49" t="n"/>
      <c r="L60" s="48" t="n"/>
      <c r="M60" s="49" t="n"/>
      <c r="N60" s="47" t="n"/>
      <c r="O60" s="47" t="n"/>
      <c r="P60" s="47" t="n"/>
      <c r="Q60" s="47" t="n"/>
      <c r="R60" s="48" t="str">
        <f>IF(AND($B60="",$G60=""),"",ML_RESP)</f>
        <v/>
      </c>
      <c r="S60" s="47" t="n"/>
      <c r="T60" s="47" t="n"/>
      <c r="U60" s="47" t="n"/>
    </row>
    <row r="61">
      <c r="A61" s="42" t="inlineStr">
        <is>
          <t>B-0057</t>
        </is>
      </c>
      <c r="B61" s="52" t="n"/>
      <c r="C61" s="43" t="str">
        <f>IF(AND($B61="",$G61=""),"",IF(COUNTIF('Plan Cultivos'!$D$5:$D$204,"?*")=1,INDEX('Plan Cultivos'!$A$5:$A$204,MATCH("?*",'Plan Cultivos'!$D$5:$D$204,0)),""))</f>
        <v/>
      </c>
      <c r="D61" s="41" t="str">
        <f>IF(AND($B61="",$G61=""),"",ML_N)</f>
        <v/>
      </c>
      <c r="E61" s="43" t="str">
        <f>IF($C61="","",IFERROR(VLOOKUP($C61,'Plan Cultivos'!$A$5:$D$204,4,FALSE)&amp;"",""))</f>
        <v/>
      </c>
      <c r="F61" s="43" t="n"/>
      <c r="G61" s="43" t="n"/>
      <c r="H61" s="45" t="n"/>
      <c r="I61" s="45" t="n"/>
      <c r="J61" s="45" t="n"/>
      <c r="K61" s="51" t="n"/>
      <c r="L61" s="43" t="n"/>
      <c r="M61" s="51" t="n"/>
      <c r="N61" s="45" t="n"/>
      <c r="O61" s="45" t="n"/>
      <c r="P61" s="45" t="n"/>
      <c r="Q61" s="45" t="n"/>
      <c r="R61" s="43" t="str">
        <f>IF(AND($B61="",$G61=""),"",ML_RESP)</f>
        <v/>
      </c>
      <c r="S61" s="45" t="n"/>
      <c r="T61" s="45" t="n"/>
      <c r="U61" s="45" t="n"/>
    </row>
    <row r="62">
      <c r="A62" s="57" t="inlineStr">
        <is>
          <t>B-0058</t>
        </is>
      </c>
      <c r="B62" s="59" t="n"/>
      <c r="C62" s="48" t="str">
        <f>IF(AND($B62="",$G62=""),"",IF(COUNTIF('Plan Cultivos'!$D$5:$D$204,"?*")=1,INDEX('Plan Cultivos'!$A$5:$A$204,MATCH("?*",'Plan Cultivos'!$D$5:$D$204,0)),""))</f>
        <v/>
      </c>
      <c r="D62" s="58" t="str">
        <f>IF(AND($B62="",$G62=""),"",ML_N)</f>
        <v/>
      </c>
      <c r="E62" s="48" t="str">
        <f>IF($C62="","",IFERROR(VLOOKUP($C62,'Plan Cultivos'!$A$5:$D$204,4,FALSE)&amp;"",""))</f>
        <v/>
      </c>
      <c r="F62" s="48" t="n"/>
      <c r="G62" s="48" t="n"/>
      <c r="H62" s="47" t="n"/>
      <c r="I62" s="47" t="n"/>
      <c r="J62" s="47" t="n"/>
      <c r="K62" s="49" t="n"/>
      <c r="L62" s="48" t="n"/>
      <c r="M62" s="49" t="n"/>
      <c r="N62" s="47" t="n"/>
      <c r="O62" s="47" t="n"/>
      <c r="P62" s="47" t="n"/>
      <c r="Q62" s="47" t="n"/>
      <c r="R62" s="48" t="str">
        <f>IF(AND($B62="",$G62=""),"",ML_RESP)</f>
        <v/>
      </c>
      <c r="S62" s="47" t="n"/>
      <c r="T62" s="47" t="n"/>
      <c r="U62" s="47" t="n"/>
    </row>
    <row r="63">
      <c r="A63" s="42" t="inlineStr">
        <is>
          <t>B-0059</t>
        </is>
      </c>
      <c r="B63" s="52" t="n"/>
      <c r="C63" s="43" t="str">
        <f>IF(AND($B63="",$G63=""),"",IF(COUNTIF('Plan Cultivos'!$D$5:$D$204,"?*")=1,INDEX('Plan Cultivos'!$A$5:$A$204,MATCH("?*",'Plan Cultivos'!$D$5:$D$204,0)),""))</f>
        <v/>
      </c>
      <c r="D63" s="41" t="str">
        <f>IF(AND($B63="",$G63=""),"",ML_N)</f>
        <v/>
      </c>
      <c r="E63" s="43" t="str">
        <f>IF($C63="","",IFERROR(VLOOKUP($C63,'Plan Cultivos'!$A$5:$D$204,4,FALSE)&amp;"",""))</f>
        <v/>
      </c>
      <c r="F63" s="43" t="n"/>
      <c r="G63" s="43" t="n"/>
      <c r="H63" s="45" t="n"/>
      <c r="I63" s="45" t="n"/>
      <c r="J63" s="45" t="n"/>
      <c r="K63" s="51" t="n"/>
      <c r="L63" s="43" t="n"/>
      <c r="M63" s="51" t="n"/>
      <c r="N63" s="45" t="n"/>
      <c r="O63" s="45" t="n"/>
      <c r="P63" s="45" t="n"/>
      <c r="Q63" s="45" t="n"/>
      <c r="R63" s="43" t="str">
        <f>IF(AND($B63="",$G63=""),"",ML_RESP)</f>
        <v/>
      </c>
      <c r="S63" s="45" t="n"/>
      <c r="T63" s="45" t="n"/>
      <c r="U63" s="45" t="n"/>
    </row>
    <row r="64">
      <c r="A64" s="57" t="inlineStr">
        <is>
          <t>B-0060</t>
        </is>
      </c>
      <c r="B64" s="59" t="n"/>
      <c r="C64" s="48" t="str">
        <f>IF(AND($B64="",$G64=""),"",IF(COUNTIF('Plan Cultivos'!$D$5:$D$204,"?*")=1,INDEX('Plan Cultivos'!$A$5:$A$204,MATCH("?*",'Plan Cultivos'!$D$5:$D$204,0)),""))</f>
        <v/>
      </c>
      <c r="D64" s="58" t="str">
        <f>IF(AND($B64="",$G64=""),"",ML_N)</f>
        <v/>
      </c>
      <c r="E64" s="48" t="str">
        <f>IF($C64="","",IFERROR(VLOOKUP($C64,'Plan Cultivos'!$A$5:$D$204,4,FALSE)&amp;"",""))</f>
        <v/>
      </c>
      <c r="F64" s="48" t="n"/>
      <c r="G64" s="48" t="n"/>
      <c r="H64" s="47" t="n"/>
      <c r="I64" s="47" t="n"/>
      <c r="J64" s="47" t="n"/>
      <c r="K64" s="49" t="n"/>
      <c r="L64" s="48" t="n"/>
      <c r="M64" s="49" t="n"/>
      <c r="N64" s="47" t="n"/>
      <c r="O64" s="47" t="n"/>
      <c r="P64" s="47" t="n"/>
      <c r="Q64" s="47" t="n"/>
      <c r="R64" s="48" t="str">
        <f>IF(AND($B64="",$G64=""),"",ML_RESP)</f>
        <v/>
      </c>
      <c r="S64" s="47" t="n"/>
      <c r="T64" s="47" t="n"/>
      <c r="U64" s="47" t="n"/>
    </row>
    <row r="65">
      <c r="A65" s="42" t="inlineStr">
        <is>
          <t>B-0061</t>
        </is>
      </c>
      <c r="B65" s="52" t="n"/>
      <c r="C65" s="43" t="str">
        <f>IF(AND($B65="",$G65=""),"",IF(COUNTIF('Plan Cultivos'!$D$5:$D$204,"?*")=1,INDEX('Plan Cultivos'!$A$5:$A$204,MATCH("?*",'Plan Cultivos'!$D$5:$D$204,0)),""))</f>
        <v/>
      </c>
      <c r="D65" s="41" t="str">
        <f>IF(AND($B65="",$G65=""),"",ML_N)</f>
        <v/>
      </c>
      <c r="E65" s="43" t="str">
        <f>IF($C65="","",IFERROR(VLOOKUP($C65,'Plan Cultivos'!$A$5:$D$204,4,FALSE)&amp;"",""))</f>
        <v/>
      </c>
      <c r="F65" s="43" t="n"/>
      <c r="G65" s="43" t="n"/>
      <c r="H65" s="45" t="n"/>
      <c r="I65" s="45" t="n"/>
      <c r="J65" s="45" t="n"/>
      <c r="K65" s="51" t="n"/>
      <c r="L65" s="43" t="n"/>
      <c r="M65" s="51" t="n"/>
      <c r="N65" s="45" t="n"/>
      <c r="O65" s="45" t="n"/>
      <c r="P65" s="45" t="n"/>
      <c r="Q65" s="45" t="n"/>
      <c r="R65" s="43" t="str">
        <f>IF(AND($B65="",$G65=""),"",ML_RESP)</f>
        <v/>
      </c>
      <c r="S65" s="45" t="n"/>
      <c r="T65" s="45" t="n"/>
      <c r="U65" s="45" t="n"/>
    </row>
    <row r="66">
      <c r="A66" s="57" t="inlineStr">
        <is>
          <t>B-0062</t>
        </is>
      </c>
      <c r="B66" s="59" t="n"/>
      <c r="C66" s="48" t="str">
        <f>IF(AND($B66="",$G66=""),"",IF(COUNTIF('Plan Cultivos'!$D$5:$D$204,"?*")=1,INDEX('Plan Cultivos'!$A$5:$A$204,MATCH("?*",'Plan Cultivos'!$D$5:$D$204,0)),""))</f>
        <v/>
      </c>
      <c r="D66" s="58" t="str">
        <f>IF(AND($B66="",$G66=""),"",ML_N)</f>
        <v/>
      </c>
      <c r="E66" s="48" t="str">
        <f>IF($C66="","",IFERROR(VLOOKUP($C66,'Plan Cultivos'!$A$5:$D$204,4,FALSE)&amp;"",""))</f>
        <v/>
      </c>
      <c r="F66" s="48" t="n"/>
      <c r="G66" s="48" t="n"/>
      <c r="H66" s="47" t="n"/>
      <c r="I66" s="47" t="n"/>
      <c r="J66" s="47" t="n"/>
      <c r="K66" s="49" t="n"/>
      <c r="L66" s="48" t="n"/>
      <c r="M66" s="49" t="n"/>
      <c r="N66" s="47" t="n"/>
      <c r="O66" s="47" t="n"/>
      <c r="P66" s="47" t="n"/>
      <c r="Q66" s="47" t="n"/>
      <c r="R66" s="48" t="str">
        <f>IF(AND($B66="",$G66=""),"",ML_RESP)</f>
        <v/>
      </c>
      <c r="S66" s="47" t="n"/>
      <c r="T66" s="47" t="n"/>
      <c r="U66" s="47" t="n"/>
    </row>
    <row r="67">
      <c r="A67" s="42" t="inlineStr">
        <is>
          <t>B-0063</t>
        </is>
      </c>
      <c r="B67" s="52" t="n"/>
      <c r="C67" s="43" t="str">
        <f>IF(AND($B67="",$G67=""),"",IF(COUNTIF('Plan Cultivos'!$D$5:$D$204,"?*")=1,INDEX('Plan Cultivos'!$A$5:$A$204,MATCH("?*",'Plan Cultivos'!$D$5:$D$204,0)),""))</f>
        <v/>
      </c>
      <c r="D67" s="41" t="str">
        <f>IF(AND($B67="",$G67=""),"",ML_N)</f>
        <v/>
      </c>
      <c r="E67" s="43" t="str">
        <f>IF($C67="","",IFERROR(VLOOKUP($C67,'Plan Cultivos'!$A$5:$D$204,4,FALSE)&amp;"",""))</f>
        <v/>
      </c>
      <c r="F67" s="43" t="n"/>
      <c r="G67" s="43" t="n"/>
      <c r="H67" s="45" t="n"/>
      <c r="I67" s="45" t="n"/>
      <c r="J67" s="45" t="n"/>
      <c r="K67" s="51" t="n"/>
      <c r="L67" s="43" t="n"/>
      <c r="M67" s="51" t="n"/>
      <c r="N67" s="45" t="n"/>
      <c r="O67" s="45" t="n"/>
      <c r="P67" s="45" t="n"/>
      <c r="Q67" s="45" t="n"/>
      <c r="R67" s="43" t="str">
        <f>IF(AND($B67="",$G67=""),"",ML_RESP)</f>
        <v/>
      </c>
      <c r="S67" s="45" t="n"/>
      <c r="T67" s="45" t="n"/>
      <c r="U67" s="45" t="n"/>
    </row>
    <row r="68">
      <c r="A68" s="57" t="inlineStr">
        <is>
          <t>B-0064</t>
        </is>
      </c>
      <c r="B68" s="59" t="n"/>
      <c r="C68" s="48" t="str">
        <f>IF(AND($B68="",$G68=""),"",IF(COUNTIF('Plan Cultivos'!$D$5:$D$204,"?*")=1,INDEX('Plan Cultivos'!$A$5:$A$204,MATCH("?*",'Plan Cultivos'!$D$5:$D$204,0)),""))</f>
        <v/>
      </c>
      <c r="D68" s="58" t="str">
        <f>IF(AND($B68="",$G68=""),"",ML_N)</f>
        <v/>
      </c>
      <c r="E68" s="48" t="str">
        <f>IF($C68="","",IFERROR(VLOOKUP($C68,'Plan Cultivos'!$A$5:$D$204,4,FALSE)&amp;"",""))</f>
        <v/>
      </c>
      <c r="F68" s="48" t="n"/>
      <c r="G68" s="48" t="n"/>
      <c r="H68" s="47" t="n"/>
      <c r="I68" s="47" t="n"/>
      <c r="J68" s="47" t="n"/>
      <c r="K68" s="49" t="n"/>
      <c r="L68" s="48" t="n"/>
      <c r="M68" s="49" t="n"/>
      <c r="N68" s="47" t="n"/>
      <c r="O68" s="47" t="n"/>
      <c r="P68" s="47" t="n"/>
      <c r="Q68" s="47" t="n"/>
      <c r="R68" s="48" t="str">
        <f>IF(AND($B68="",$G68=""),"",ML_RESP)</f>
        <v/>
      </c>
      <c r="S68" s="47" t="n"/>
      <c r="T68" s="47" t="n"/>
      <c r="U68" s="47" t="n"/>
    </row>
    <row r="69">
      <c r="A69" s="42" t="inlineStr">
        <is>
          <t>B-0065</t>
        </is>
      </c>
      <c r="B69" s="52" t="n"/>
      <c r="C69" s="43" t="str">
        <f>IF(AND($B69="",$G69=""),"",IF(COUNTIF('Plan Cultivos'!$D$5:$D$204,"?*")=1,INDEX('Plan Cultivos'!$A$5:$A$204,MATCH("?*",'Plan Cultivos'!$D$5:$D$204,0)),""))</f>
        <v/>
      </c>
      <c r="D69" s="41" t="str">
        <f>IF(AND($B69="",$G69=""),"",ML_N)</f>
        <v/>
      </c>
      <c r="E69" s="43" t="str">
        <f>IF($C69="","",IFERROR(VLOOKUP($C69,'Plan Cultivos'!$A$5:$D$204,4,FALSE)&amp;"",""))</f>
        <v/>
      </c>
      <c r="F69" s="43" t="n"/>
      <c r="G69" s="43" t="n"/>
      <c r="H69" s="45" t="n"/>
      <c r="I69" s="45" t="n"/>
      <c r="J69" s="45" t="n"/>
      <c r="K69" s="51" t="n"/>
      <c r="L69" s="43" t="n"/>
      <c r="M69" s="51" t="n"/>
      <c r="N69" s="45" t="n"/>
      <c r="O69" s="45" t="n"/>
      <c r="P69" s="45" t="n"/>
      <c r="Q69" s="45" t="n"/>
      <c r="R69" s="43" t="str">
        <f>IF(AND($B69="",$G69=""),"",ML_RESP)</f>
        <v/>
      </c>
      <c r="S69" s="45" t="n"/>
      <c r="T69" s="45" t="n"/>
      <c r="U69" s="45" t="n"/>
    </row>
    <row r="70">
      <c r="A70" s="57" t="inlineStr">
        <is>
          <t>B-0066</t>
        </is>
      </c>
      <c r="B70" s="59" t="n"/>
      <c r="C70" s="48" t="str">
        <f>IF(AND($B70="",$G70=""),"",IF(COUNTIF('Plan Cultivos'!$D$5:$D$204,"?*")=1,INDEX('Plan Cultivos'!$A$5:$A$204,MATCH("?*",'Plan Cultivos'!$D$5:$D$204,0)),""))</f>
        <v/>
      </c>
      <c r="D70" s="58" t="str">
        <f>IF(AND($B70="",$G70=""),"",ML_N)</f>
        <v/>
      </c>
      <c r="E70" s="48" t="str">
        <f>IF($C70="","",IFERROR(VLOOKUP($C70,'Plan Cultivos'!$A$5:$D$204,4,FALSE)&amp;"",""))</f>
        <v/>
      </c>
      <c r="F70" s="48" t="n"/>
      <c r="G70" s="48" t="n"/>
      <c r="H70" s="47" t="n"/>
      <c r="I70" s="47" t="n"/>
      <c r="J70" s="47" t="n"/>
      <c r="K70" s="49" t="n"/>
      <c r="L70" s="48" t="n"/>
      <c r="M70" s="49" t="n"/>
      <c r="N70" s="47" t="n"/>
      <c r="O70" s="47" t="n"/>
      <c r="P70" s="47" t="n"/>
      <c r="Q70" s="47" t="n"/>
      <c r="R70" s="48" t="str">
        <f>IF(AND($B70="",$G70=""),"",ML_RESP)</f>
        <v/>
      </c>
      <c r="S70" s="47" t="n"/>
      <c r="T70" s="47" t="n"/>
      <c r="U70" s="47" t="n"/>
    </row>
    <row r="71">
      <c r="A71" s="42" t="inlineStr">
        <is>
          <t>B-0067</t>
        </is>
      </c>
      <c r="B71" s="52" t="n"/>
      <c r="C71" s="43" t="str">
        <f>IF(AND($B71="",$G71=""),"",IF(COUNTIF('Plan Cultivos'!$D$5:$D$204,"?*")=1,INDEX('Plan Cultivos'!$A$5:$A$204,MATCH("?*",'Plan Cultivos'!$D$5:$D$204,0)),""))</f>
        <v/>
      </c>
      <c r="D71" s="41" t="str">
        <f>IF(AND($B71="",$G71=""),"",ML_N)</f>
        <v/>
      </c>
      <c r="E71" s="43" t="str">
        <f>IF($C71="","",IFERROR(VLOOKUP($C71,'Plan Cultivos'!$A$5:$D$204,4,FALSE)&amp;"",""))</f>
        <v/>
      </c>
      <c r="F71" s="43" t="n"/>
      <c r="G71" s="43" t="n"/>
      <c r="H71" s="45" t="n"/>
      <c r="I71" s="45" t="n"/>
      <c r="J71" s="45" t="n"/>
      <c r="K71" s="51" t="n"/>
      <c r="L71" s="43" t="n"/>
      <c r="M71" s="51" t="n"/>
      <c r="N71" s="45" t="n"/>
      <c r="O71" s="45" t="n"/>
      <c r="P71" s="45" t="n"/>
      <c r="Q71" s="45" t="n"/>
      <c r="R71" s="43" t="str">
        <f>IF(AND($B71="",$G71=""),"",ML_RESP)</f>
        <v/>
      </c>
      <c r="S71" s="45" t="n"/>
      <c r="T71" s="45" t="n"/>
      <c r="U71" s="45" t="n"/>
    </row>
    <row r="72">
      <c r="A72" s="57" t="inlineStr">
        <is>
          <t>B-0068</t>
        </is>
      </c>
      <c r="B72" s="59" t="n"/>
      <c r="C72" s="48" t="str">
        <f>IF(AND($B72="",$G72=""),"",IF(COUNTIF('Plan Cultivos'!$D$5:$D$204,"?*")=1,INDEX('Plan Cultivos'!$A$5:$A$204,MATCH("?*",'Plan Cultivos'!$D$5:$D$204,0)),""))</f>
        <v/>
      </c>
      <c r="D72" s="58" t="str">
        <f>IF(AND($B72="",$G72=""),"",ML_N)</f>
        <v/>
      </c>
      <c r="E72" s="48" t="str">
        <f>IF($C72="","",IFERROR(VLOOKUP($C72,'Plan Cultivos'!$A$5:$D$204,4,FALSE)&amp;"",""))</f>
        <v/>
      </c>
      <c r="F72" s="48" t="n"/>
      <c r="G72" s="48" t="n"/>
      <c r="H72" s="47" t="n"/>
      <c r="I72" s="47" t="n"/>
      <c r="J72" s="47" t="n"/>
      <c r="K72" s="49" t="n"/>
      <c r="L72" s="48" t="n"/>
      <c r="M72" s="49" t="n"/>
      <c r="N72" s="47" t="n"/>
      <c r="O72" s="47" t="n"/>
      <c r="P72" s="47" t="n"/>
      <c r="Q72" s="47" t="n"/>
      <c r="R72" s="48" t="str">
        <f>IF(AND($B72="",$G72=""),"",ML_RESP)</f>
        <v/>
      </c>
      <c r="S72" s="47" t="n"/>
      <c r="T72" s="47" t="n"/>
      <c r="U72" s="47" t="n"/>
    </row>
    <row r="73">
      <c r="A73" s="42" t="inlineStr">
        <is>
          <t>B-0069</t>
        </is>
      </c>
      <c r="B73" s="52" t="n"/>
      <c r="C73" s="43" t="str">
        <f>IF(AND($B73="",$G73=""),"",IF(COUNTIF('Plan Cultivos'!$D$5:$D$204,"?*")=1,INDEX('Plan Cultivos'!$A$5:$A$204,MATCH("?*",'Plan Cultivos'!$D$5:$D$204,0)),""))</f>
        <v/>
      </c>
      <c r="D73" s="41" t="str">
        <f>IF(AND($B73="",$G73=""),"",ML_N)</f>
        <v/>
      </c>
      <c r="E73" s="43" t="str">
        <f>IF($C73="","",IFERROR(VLOOKUP($C73,'Plan Cultivos'!$A$5:$D$204,4,FALSE)&amp;"",""))</f>
        <v/>
      </c>
      <c r="F73" s="43" t="n"/>
      <c r="G73" s="43" t="n"/>
      <c r="H73" s="45" t="n"/>
      <c r="I73" s="45" t="n"/>
      <c r="J73" s="45" t="n"/>
      <c r="K73" s="51" t="n"/>
      <c r="L73" s="43" t="n"/>
      <c r="M73" s="51" t="n"/>
      <c r="N73" s="45" t="n"/>
      <c r="O73" s="45" t="n"/>
      <c r="P73" s="45" t="n"/>
      <c r="Q73" s="45" t="n"/>
      <c r="R73" s="43" t="str">
        <f>IF(AND($B73="",$G73=""),"",ML_RESP)</f>
        <v/>
      </c>
      <c r="S73" s="45" t="n"/>
      <c r="T73" s="45" t="n"/>
      <c r="U73" s="45" t="n"/>
    </row>
    <row r="74">
      <c r="A74" s="57" t="inlineStr">
        <is>
          <t>B-0070</t>
        </is>
      </c>
      <c r="B74" s="59" t="n"/>
      <c r="C74" s="48" t="str">
        <f>IF(AND($B74="",$G74=""),"",IF(COUNTIF('Plan Cultivos'!$D$5:$D$204,"?*")=1,INDEX('Plan Cultivos'!$A$5:$A$204,MATCH("?*",'Plan Cultivos'!$D$5:$D$204,0)),""))</f>
        <v/>
      </c>
      <c r="D74" s="58" t="str">
        <f>IF(AND($B74="",$G74=""),"",ML_N)</f>
        <v/>
      </c>
      <c r="E74" s="48" t="str">
        <f>IF($C74="","",IFERROR(VLOOKUP($C74,'Plan Cultivos'!$A$5:$D$204,4,FALSE)&amp;"",""))</f>
        <v/>
      </c>
      <c r="F74" s="48" t="n"/>
      <c r="G74" s="48" t="n"/>
      <c r="H74" s="47" t="n"/>
      <c r="I74" s="47" t="n"/>
      <c r="J74" s="47" t="n"/>
      <c r="K74" s="49" t="n"/>
      <c r="L74" s="48" t="n"/>
      <c r="M74" s="49" t="n"/>
      <c r="N74" s="47" t="n"/>
      <c r="O74" s="47" t="n"/>
      <c r="P74" s="47" t="n"/>
      <c r="Q74" s="47" t="n"/>
      <c r="R74" s="48" t="str">
        <f>IF(AND($B74="",$G74=""),"",ML_RESP)</f>
        <v/>
      </c>
      <c r="S74" s="47" t="n"/>
      <c r="T74" s="47" t="n"/>
      <c r="U74" s="47" t="n"/>
    </row>
    <row r="75">
      <c r="A75" s="42" t="inlineStr">
        <is>
          <t>B-0071</t>
        </is>
      </c>
      <c r="B75" s="52" t="n"/>
      <c r="C75" s="43" t="str">
        <f>IF(AND($B75="",$G75=""),"",IF(COUNTIF('Plan Cultivos'!$D$5:$D$204,"?*")=1,INDEX('Plan Cultivos'!$A$5:$A$204,MATCH("?*",'Plan Cultivos'!$D$5:$D$204,0)),""))</f>
        <v/>
      </c>
      <c r="D75" s="41" t="str">
        <f>IF(AND($B75="",$G75=""),"",ML_N)</f>
        <v/>
      </c>
      <c r="E75" s="43" t="str">
        <f>IF($C75="","",IFERROR(VLOOKUP($C75,'Plan Cultivos'!$A$5:$D$204,4,FALSE)&amp;"",""))</f>
        <v/>
      </c>
      <c r="F75" s="43" t="n"/>
      <c r="G75" s="43" t="n"/>
      <c r="H75" s="45" t="n"/>
      <c r="I75" s="45" t="n"/>
      <c r="J75" s="45" t="n"/>
      <c r="K75" s="51" t="n"/>
      <c r="L75" s="43" t="n"/>
      <c r="M75" s="51" t="n"/>
      <c r="N75" s="45" t="n"/>
      <c r="O75" s="45" t="n"/>
      <c r="P75" s="45" t="n"/>
      <c r="Q75" s="45" t="n"/>
      <c r="R75" s="43" t="str">
        <f>IF(AND($B75="",$G75=""),"",ML_RESP)</f>
        <v/>
      </c>
      <c r="S75" s="45" t="n"/>
      <c r="T75" s="45" t="n"/>
      <c r="U75" s="45" t="n"/>
    </row>
    <row r="76">
      <c r="A76" s="57" t="inlineStr">
        <is>
          <t>B-0072</t>
        </is>
      </c>
      <c r="B76" s="59" t="n"/>
      <c r="C76" s="48" t="str">
        <f>IF(AND($B76="",$G76=""),"",IF(COUNTIF('Plan Cultivos'!$D$5:$D$204,"?*")=1,INDEX('Plan Cultivos'!$A$5:$A$204,MATCH("?*",'Plan Cultivos'!$D$5:$D$204,0)),""))</f>
        <v/>
      </c>
      <c r="D76" s="58" t="str">
        <f>IF(AND($B76="",$G76=""),"",ML_N)</f>
        <v/>
      </c>
      <c r="E76" s="48" t="str">
        <f>IF($C76="","",IFERROR(VLOOKUP($C76,'Plan Cultivos'!$A$5:$D$204,4,FALSE)&amp;"",""))</f>
        <v/>
      </c>
      <c r="F76" s="48" t="n"/>
      <c r="G76" s="48" t="n"/>
      <c r="H76" s="47" t="n"/>
      <c r="I76" s="47" t="n"/>
      <c r="J76" s="47" t="n"/>
      <c r="K76" s="49" t="n"/>
      <c r="L76" s="48" t="n"/>
      <c r="M76" s="49" t="n"/>
      <c r="N76" s="47" t="n"/>
      <c r="O76" s="47" t="n"/>
      <c r="P76" s="47" t="n"/>
      <c r="Q76" s="47" t="n"/>
      <c r="R76" s="48" t="str">
        <f>IF(AND($B76="",$G76=""),"",ML_RESP)</f>
        <v/>
      </c>
      <c r="S76" s="47" t="n"/>
      <c r="T76" s="47" t="n"/>
      <c r="U76" s="47" t="n"/>
    </row>
    <row r="77">
      <c r="A77" s="42" t="inlineStr">
        <is>
          <t>B-0073</t>
        </is>
      </c>
      <c r="B77" s="52" t="n"/>
      <c r="C77" s="43" t="str">
        <f>IF(AND($B77="",$G77=""),"",IF(COUNTIF('Plan Cultivos'!$D$5:$D$204,"?*")=1,INDEX('Plan Cultivos'!$A$5:$A$204,MATCH("?*",'Plan Cultivos'!$D$5:$D$204,0)),""))</f>
        <v/>
      </c>
      <c r="D77" s="41" t="str">
        <f>IF(AND($B77="",$G77=""),"",ML_N)</f>
        <v/>
      </c>
      <c r="E77" s="43" t="str">
        <f>IF($C77="","",IFERROR(VLOOKUP($C77,'Plan Cultivos'!$A$5:$D$204,4,FALSE)&amp;"",""))</f>
        <v/>
      </c>
      <c r="F77" s="43" t="n"/>
      <c r="G77" s="43" t="n"/>
      <c r="H77" s="45" t="n"/>
      <c r="I77" s="45" t="n"/>
      <c r="J77" s="45" t="n"/>
      <c r="K77" s="51" t="n"/>
      <c r="L77" s="43" t="n"/>
      <c r="M77" s="51" t="n"/>
      <c r="N77" s="45" t="n"/>
      <c r="O77" s="45" t="n"/>
      <c r="P77" s="45" t="n"/>
      <c r="Q77" s="45" t="n"/>
      <c r="R77" s="43" t="str">
        <f>IF(AND($B77="",$G77=""),"",ML_RESP)</f>
        <v/>
      </c>
      <c r="S77" s="45" t="n"/>
      <c r="T77" s="45" t="n"/>
      <c r="U77" s="45" t="n"/>
    </row>
    <row r="78">
      <c r="A78" s="57" t="inlineStr">
        <is>
          <t>B-0074</t>
        </is>
      </c>
      <c r="B78" s="59" t="n"/>
      <c r="C78" s="48" t="str">
        <f>IF(AND($B78="",$G78=""),"",IF(COUNTIF('Plan Cultivos'!$D$5:$D$204,"?*")=1,INDEX('Plan Cultivos'!$A$5:$A$204,MATCH("?*",'Plan Cultivos'!$D$5:$D$204,0)),""))</f>
        <v/>
      </c>
      <c r="D78" s="58" t="str">
        <f>IF(AND($B78="",$G78=""),"",ML_N)</f>
        <v/>
      </c>
      <c r="E78" s="48" t="str">
        <f>IF($C78="","",IFERROR(VLOOKUP($C78,'Plan Cultivos'!$A$5:$D$204,4,FALSE)&amp;"",""))</f>
        <v/>
      </c>
      <c r="F78" s="48" t="n"/>
      <c r="G78" s="48" t="n"/>
      <c r="H78" s="47" t="n"/>
      <c r="I78" s="47" t="n"/>
      <c r="J78" s="47" t="n"/>
      <c r="K78" s="49" t="n"/>
      <c r="L78" s="48" t="n"/>
      <c r="M78" s="49" t="n"/>
      <c r="N78" s="47" t="n"/>
      <c r="O78" s="47" t="n"/>
      <c r="P78" s="47" t="n"/>
      <c r="Q78" s="47" t="n"/>
      <c r="R78" s="48" t="str">
        <f>IF(AND($B78="",$G78=""),"",ML_RESP)</f>
        <v/>
      </c>
      <c r="S78" s="47" t="n"/>
      <c r="T78" s="47" t="n"/>
      <c r="U78" s="47" t="n"/>
    </row>
    <row r="79">
      <c r="A79" s="42" t="inlineStr">
        <is>
          <t>B-0075</t>
        </is>
      </c>
      <c r="B79" s="52" t="n"/>
      <c r="C79" s="43" t="str">
        <f>IF(AND($B79="",$G79=""),"",IF(COUNTIF('Plan Cultivos'!$D$5:$D$204,"?*")=1,INDEX('Plan Cultivos'!$A$5:$A$204,MATCH("?*",'Plan Cultivos'!$D$5:$D$204,0)),""))</f>
        <v/>
      </c>
      <c r="D79" s="41" t="str">
        <f>IF(AND($B79="",$G79=""),"",ML_N)</f>
        <v/>
      </c>
      <c r="E79" s="43" t="str">
        <f>IF($C79="","",IFERROR(VLOOKUP($C79,'Plan Cultivos'!$A$5:$D$204,4,FALSE)&amp;"",""))</f>
        <v/>
      </c>
      <c r="F79" s="43" t="n"/>
      <c r="G79" s="43" t="n"/>
      <c r="H79" s="45" t="n"/>
      <c r="I79" s="45" t="n"/>
      <c r="J79" s="45" t="n"/>
      <c r="K79" s="51" t="n"/>
      <c r="L79" s="43" t="n"/>
      <c r="M79" s="51" t="n"/>
      <c r="N79" s="45" t="n"/>
      <c r="O79" s="45" t="n"/>
      <c r="P79" s="45" t="n"/>
      <c r="Q79" s="45" t="n"/>
      <c r="R79" s="43" t="str">
        <f>IF(AND($B79="",$G79=""),"",ML_RESP)</f>
        <v/>
      </c>
      <c r="S79" s="45" t="n"/>
      <c r="T79" s="45" t="n"/>
      <c r="U79" s="45" t="n"/>
    </row>
    <row r="80">
      <c r="A80" s="57" t="inlineStr">
        <is>
          <t>B-0076</t>
        </is>
      </c>
      <c r="B80" s="59" t="n"/>
      <c r="C80" s="48" t="str">
        <f>IF(AND($B80="",$G80=""),"",IF(COUNTIF('Plan Cultivos'!$D$5:$D$204,"?*")=1,INDEX('Plan Cultivos'!$A$5:$A$204,MATCH("?*",'Plan Cultivos'!$D$5:$D$204,0)),""))</f>
        <v/>
      </c>
      <c r="D80" s="58" t="str">
        <f>IF(AND($B80="",$G80=""),"",ML_N)</f>
        <v/>
      </c>
      <c r="E80" s="48" t="str">
        <f>IF($C80="","",IFERROR(VLOOKUP($C80,'Plan Cultivos'!$A$5:$D$204,4,FALSE)&amp;"",""))</f>
        <v/>
      </c>
      <c r="F80" s="48" t="n"/>
      <c r="G80" s="48" t="n"/>
      <c r="H80" s="47" t="n"/>
      <c r="I80" s="47" t="n"/>
      <c r="J80" s="47" t="n"/>
      <c r="K80" s="49" t="n"/>
      <c r="L80" s="48" t="n"/>
      <c r="M80" s="49" t="n"/>
      <c r="N80" s="47" t="n"/>
      <c r="O80" s="47" t="n"/>
      <c r="P80" s="47" t="n"/>
      <c r="Q80" s="47" t="n"/>
      <c r="R80" s="48" t="str">
        <f>IF(AND($B80="",$G80=""),"",ML_RESP)</f>
        <v/>
      </c>
      <c r="S80" s="47" t="n"/>
      <c r="T80" s="47" t="n"/>
      <c r="U80" s="47" t="n"/>
    </row>
    <row r="81">
      <c r="A81" s="42" t="inlineStr">
        <is>
          <t>B-0077</t>
        </is>
      </c>
      <c r="B81" s="52" t="n"/>
      <c r="C81" s="43" t="str">
        <f>IF(AND($B81="",$G81=""),"",IF(COUNTIF('Plan Cultivos'!$D$5:$D$204,"?*")=1,INDEX('Plan Cultivos'!$A$5:$A$204,MATCH("?*",'Plan Cultivos'!$D$5:$D$204,0)),""))</f>
        <v/>
      </c>
      <c r="D81" s="41" t="str">
        <f>IF(AND($B81="",$G81=""),"",ML_N)</f>
        <v/>
      </c>
      <c r="E81" s="43" t="str">
        <f>IF($C81="","",IFERROR(VLOOKUP($C81,'Plan Cultivos'!$A$5:$D$204,4,FALSE)&amp;"",""))</f>
        <v/>
      </c>
      <c r="F81" s="43" t="n"/>
      <c r="G81" s="43" t="n"/>
      <c r="H81" s="45" t="n"/>
      <c r="I81" s="45" t="n"/>
      <c r="J81" s="45" t="n"/>
      <c r="K81" s="51" t="n"/>
      <c r="L81" s="43" t="n"/>
      <c r="M81" s="51" t="n"/>
      <c r="N81" s="45" t="n"/>
      <c r="O81" s="45" t="n"/>
      <c r="P81" s="45" t="n"/>
      <c r="Q81" s="45" t="n"/>
      <c r="R81" s="43" t="str">
        <f>IF(AND($B81="",$G81=""),"",ML_RESP)</f>
        <v/>
      </c>
      <c r="S81" s="45" t="n"/>
      <c r="T81" s="45" t="n"/>
      <c r="U81" s="45" t="n"/>
    </row>
    <row r="82">
      <c r="A82" s="57" t="inlineStr">
        <is>
          <t>B-0078</t>
        </is>
      </c>
      <c r="B82" s="59" t="n"/>
      <c r="C82" s="48" t="str">
        <f>IF(AND($B82="",$G82=""),"",IF(COUNTIF('Plan Cultivos'!$D$5:$D$204,"?*")=1,INDEX('Plan Cultivos'!$A$5:$A$204,MATCH("?*",'Plan Cultivos'!$D$5:$D$204,0)),""))</f>
        <v/>
      </c>
      <c r="D82" s="58" t="str">
        <f>IF(AND($B82="",$G82=""),"",ML_N)</f>
        <v/>
      </c>
      <c r="E82" s="48" t="str">
        <f>IF($C82="","",IFERROR(VLOOKUP($C82,'Plan Cultivos'!$A$5:$D$204,4,FALSE)&amp;"",""))</f>
        <v/>
      </c>
      <c r="F82" s="48" t="n"/>
      <c r="G82" s="48" t="n"/>
      <c r="H82" s="47" t="n"/>
      <c r="I82" s="47" t="n"/>
      <c r="J82" s="47" t="n"/>
      <c r="K82" s="49" t="n"/>
      <c r="L82" s="48" t="n"/>
      <c r="M82" s="49" t="n"/>
      <c r="N82" s="47" t="n"/>
      <c r="O82" s="47" t="n"/>
      <c r="P82" s="47" t="n"/>
      <c r="Q82" s="47" t="n"/>
      <c r="R82" s="48" t="str">
        <f>IF(AND($B82="",$G82=""),"",ML_RESP)</f>
        <v/>
      </c>
      <c r="S82" s="47" t="n"/>
      <c r="T82" s="47" t="n"/>
      <c r="U82" s="47" t="n"/>
    </row>
    <row r="83">
      <c r="A83" s="42" t="inlineStr">
        <is>
          <t>B-0079</t>
        </is>
      </c>
      <c r="B83" s="52" t="n"/>
      <c r="C83" s="43" t="str">
        <f>IF(AND($B83="",$G83=""),"",IF(COUNTIF('Plan Cultivos'!$D$5:$D$204,"?*")=1,INDEX('Plan Cultivos'!$A$5:$A$204,MATCH("?*",'Plan Cultivos'!$D$5:$D$204,0)),""))</f>
        <v/>
      </c>
      <c r="D83" s="41" t="str">
        <f>IF(AND($B83="",$G83=""),"",ML_N)</f>
        <v/>
      </c>
      <c r="E83" s="43" t="str">
        <f>IF($C83="","",IFERROR(VLOOKUP($C83,'Plan Cultivos'!$A$5:$D$204,4,FALSE)&amp;"",""))</f>
        <v/>
      </c>
      <c r="F83" s="43" t="n"/>
      <c r="G83" s="43" t="n"/>
      <c r="H83" s="45" t="n"/>
      <c r="I83" s="45" t="n"/>
      <c r="J83" s="45" t="n"/>
      <c r="K83" s="51" t="n"/>
      <c r="L83" s="43" t="n"/>
      <c r="M83" s="51" t="n"/>
      <c r="N83" s="45" t="n"/>
      <c r="O83" s="45" t="n"/>
      <c r="P83" s="45" t="n"/>
      <c r="Q83" s="45" t="n"/>
      <c r="R83" s="43" t="str">
        <f>IF(AND($B83="",$G83=""),"",ML_RESP)</f>
        <v/>
      </c>
      <c r="S83" s="45" t="n"/>
      <c r="T83" s="45" t="n"/>
      <c r="U83" s="45" t="n"/>
    </row>
    <row r="84">
      <c r="A84" s="57" t="inlineStr">
        <is>
          <t>B-0080</t>
        </is>
      </c>
      <c r="B84" s="59" t="n"/>
      <c r="C84" s="48" t="str">
        <f>IF(AND($B84="",$G84=""),"",IF(COUNTIF('Plan Cultivos'!$D$5:$D$204,"?*")=1,INDEX('Plan Cultivos'!$A$5:$A$204,MATCH("?*",'Plan Cultivos'!$D$5:$D$204,0)),""))</f>
        <v/>
      </c>
      <c r="D84" s="58" t="str">
        <f>IF(AND($B84="",$G84=""),"",ML_N)</f>
        <v/>
      </c>
      <c r="E84" s="48" t="str">
        <f>IF($C84="","",IFERROR(VLOOKUP($C84,'Plan Cultivos'!$A$5:$D$204,4,FALSE)&amp;"",""))</f>
        <v/>
      </c>
      <c r="F84" s="48" t="n"/>
      <c r="G84" s="48" t="n"/>
      <c r="H84" s="47" t="n"/>
      <c r="I84" s="47" t="n"/>
      <c r="J84" s="47" t="n"/>
      <c r="K84" s="49" t="n"/>
      <c r="L84" s="48" t="n"/>
      <c r="M84" s="49" t="n"/>
      <c r="N84" s="47" t="n"/>
      <c r="O84" s="47" t="n"/>
      <c r="P84" s="47" t="n"/>
      <c r="Q84" s="47" t="n"/>
      <c r="R84" s="48" t="str">
        <f>IF(AND($B84="",$G84=""),"",ML_RESP)</f>
        <v/>
      </c>
      <c r="S84" s="47" t="n"/>
      <c r="T84" s="47" t="n"/>
      <c r="U84" s="47" t="n"/>
    </row>
    <row r="85">
      <c r="A85" s="42" t="inlineStr">
        <is>
          <t>B-0081</t>
        </is>
      </c>
      <c r="B85" s="52" t="n"/>
      <c r="C85" s="43" t="str">
        <f>IF(AND($B85="",$G85=""),"",IF(COUNTIF('Plan Cultivos'!$D$5:$D$204,"?*")=1,INDEX('Plan Cultivos'!$A$5:$A$204,MATCH("?*",'Plan Cultivos'!$D$5:$D$204,0)),""))</f>
        <v/>
      </c>
      <c r="D85" s="41" t="str">
        <f>IF(AND($B85="",$G85=""),"",ML_N)</f>
        <v/>
      </c>
      <c r="E85" s="43" t="str">
        <f>IF($C85="","",IFERROR(VLOOKUP($C85,'Plan Cultivos'!$A$5:$D$204,4,FALSE)&amp;"",""))</f>
        <v/>
      </c>
      <c r="F85" s="43" t="n"/>
      <c r="G85" s="43" t="n"/>
      <c r="H85" s="45" t="n"/>
      <c r="I85" s="45" t="n"/>
      <c r="J85" s="45" t="n"/>
      <c r="K85" s="51" t="n"/>
      <c r="L85" s="43" t="n"/>
      <c r="M85" s="51" t="n"/>
      <c r="N85" s="45" t="n"/>
      <c r="O85" s="45" t="n"/>
      <c r="P85" s="45" t="n"/>
      <c r="Q85" s="45" t="n"/>
      <c r="R85" s="43" t="str">
        <f>IF(AND($B85="",$G85=""),"",ML_RESP)</f>
        <v/>
      </c>
      <c r="S85" s="45" t="n"/>
      <c r="T85" s="45" t="n"/>
      <c r="U85" s="45" t="n"/>
    </row>
    <row r="86">
      <c r="A86" s="57" t="inlineStr">
        <is>
          <t>B-0082</t>
        </is>
      </c>
      <c r="B86" s="59" t="n"/>
      <c r="C86" s="48" t="str">
        <f>IF(AND($B86="",$G86=""),"",IF(COUNTIF('Plan Cultivos'!$D$5:$D$204,"?*")=1,INDEX('Plan Cultivos'!$A$5:$A$204,MATCH("?*",'Plan Cultivos'!$D$5:$D$204,0)),""))</f>
        <v/>
      </c>
      <c r="D86" s="58" t="str">
        <f>IF(AND($B86="",$G86=""),"",ML_N)</f>
        <v/>
      </c>
      <c r="E86" s="48" t="str">
        <f>IF($C86="","",IFERROR(VLOOKUP($C86,'Plan Cultivos'!$A$5:$D$204,4,FALSE)&amp;"",""))</f>
        <v/>
      </c>
      <c r="F86" s="48" t="n"/>
      <c r="G86" s="48" t="n"/>
      <c r="H86" s="47" t="n"/>
      <c r="I86" s="47" t="n"/>
      <c r="J86" s="47" t="n"/>
      <c r="K86" s="49" t="n"/>
      <c r="L86" s="48" t="n"/>
      <c r="M86" s="49" t="n"/>
      <c r="N86" s="47" t="n"/>
      <c r="O86" s="47" t="n"/>
      <c r="P86" s="47" t="n"/>
      <c r="Q86" s="47" t="n"/>
      <c r="R86" s="48" t="str">
        <f>IF(AND($B86="",$G86=""),"",ML_RESP)</f>
        <v/>
      </c>
      <c r="S86" s="47" t="n"/>
      <c r="T86" s="47" t="n"/>
      <c r="U86" s="47" t="n"/>
    </row>
    <row r="87">
      <c r="A87" s="42" t="inlineStr">
        <is>
          <t>B-0083</t>
        </is>
      </c>
      <c r="B87" s="52" t="n"/>
      <c r="C87" s="43" t="str">
        <f>IF(AND($B87="",$G87=""),"",IF(COUNTIF('Plan Cultivos'!$D$5:$D$204,"?*")=1,INDEX('Plan Cultivos'!$A$5:$A$204,MATCH("?*",'Plan Cultivos'!$D$5:$D$204,0)),""))</f>
        <v/>
      </c>
      <c r="D87" s="41" t="str">
        <f>IF(AND($B87="",$G87=""),"",ML_N)</f>
        <v/>
      </c>
      <c r="E87" s="43" t="str">
        <f>IF($C87="","",IFERROR(VLOOKUP($C87,'Plan Cultivos'!$A$5:$D$204,4,FALSE)&amp;"",""))</f>
        <v/>
      </c>
      <c r="F87" s="43" t="n"/>
      <c r="G87" s="43" t="n"/>
      <c r="H87" s="45" t="n"/>
      <c r="I87" s="45" t="n"/>
      <c r="J87" s="45" t="n"/>
      <c r="K87" s="51" t="n"/>
      <c r="L87" s="43" t="n"/>
      <c r="M87" s="51" t="n"/>
      <c r="N87" s="45" t="n"/>
      <c r="O87" s="45" t="n"/>
      <c r="P87" s="45" t="n"/>
      <c r="Q87" s="45" t="n"/>
      <c r="R87" s="43" t="str">
        <f>IF(AND($B87="",$G87=""),"",ML_RESP)</f>
        <v/>
      </c>
      <c r="S87" s="45" t="n"/>
      <c r="T87" s="45" t="n"/>
      <c r="U87" s="45" t="n"/>
    </row>
    <row r="88">
      <c r="A88" s="57" t="inlineStr">
        <is>
          <t>B-0084</t>
        </is>
      </c>
      <c r="B88" s="59" t="n"/>
      <c r="C88" s="48" t="str">
        <f>IF(AND($B88="",$G88=""),"",IF(COUNTIF('Plan Cultivos'!$D$5:$D$204,"?*")=1,INDEX('Plan Cultivos'!$A$5:$A$204,MATCH("?*",'Plan Cultivos'!$D$5:$D$204,0)),""))</f>
        <v/>
      </c>
      <c r="D88" s="58" t="str">
        <f>IF(AND($B88="",$G88=""),"",ML_N)</f>
        <v/>
      </c>
      <c r="E88" s="48" t="str">
        <f>IF($C88="","",IFERROR(VLOOKUP($C88,'Plan Cultivos'!$A$5:$D$204,4,FALSE)&amp;"",""))</f>
        <v/>
      </c>
      <c r="F88" s="48" t="n"/>
      <c r="G88" s="48" t="n"/>
      <c r="H88" s="47" t="n"/>
      <c r="I88" s="47" t="n"/>
      <c r="J88" s="47" t="n"/>
      <c r="K88" s="49" t="n"/>
      <c r="L88" s="48" t="n"/>
      <c r="M88" s="49" t="n"/>
      <c r="N88" s="47" t="n"/>
      <c r="O88" s="47" t="n"/>
      <c r="P88" s="47" t="n"/>
      <c r="Q88" s="47" t="n"/>
      <c r="R88" s="48" t="str">
        <f>IF(AND($B88="",$G88=""),"",ML_RESP)</f>
        <v/>
      </c>
      <c r="S88" s="47" t="n"/>
      <c r="T88" s="47" t="n"/>
      <c r="U88" s="47" t="n"/>
    </row>
    <row r="89">
      <c r="A89" s="42" t="inlineStr">
        <is>
          <t>B-0085</t>
        </is>
      </c>
      <c r="B89" s="52" t="n"/>
      <c r="C89" s="43" t="str">
        <f>IF(AND($B89="",$G89=""),"",IF(COUNTIF('Plan Cultivos'!$D$5:$D$204,"?*")=1,INDEX('Plan Cultivos'!$A$5:$A$204,MATCH("?*",'Plan Cultivos'!$D$5:$D$204,0)),""))</f>
        <v/>
      </c>
      <c r="D89" s="41" t="str">
        <f>IF(AND($B89="",$G89=""),"",ML_N)</f>
        <v/>
      </c>
      <c r="E89" s="43" t="str">
        <f>IF($C89="","",IFERROR(VLOOKUP($C89,'Plan Cultivos'!$A$5:$D$204,4,FALSE)&amp;"",""))</f>
        <v/>
      </c>
      <c r="F89" s="43" t="n"/>
      <c r="G89" s="43" t="n"/>
      <c r="H89" s="45" t="n"/>
      <c r="I89" s="45" t="n"/>
      <c r="J89" s="45" t="n"/>
      <c r="K89" s="51" t="n"/>
      <c r="L89" s="43" t="n"/>
      <c r="M89" s="51" t="n"/>
      <c r="N89" s="45" t="n"/>
      <c r="O89" s="45" t="n"/>
      <c r="P89" s="45" t="n"/>
      <c r="Q89" s="45" t="n"/>
      <c r="R89" s="43" t="str">
        <f>IF(AND($B89="",$G89=""),"",ML_RESP)</f>
        <v/>
      </c>
      <c r="S89" s="45" t="n"/>
      <c r="T89" s="45" t="n"/>
      <c r="U89" s="45" t="n"/>
    </row>
    <row r="90">
      <c r="A90" s="57" t="inlineStr">
        <is>
          <t>B-0086</t>
        </is>
      </c>
      <c r="B90" s="59" t="n"/>
      <c r="C90" s="48" t="str">
        <f>IF(AND($B90="",$G90=""),"",IF(COUNTIF('Plan Cultivos'!$D$5:$D$204,"?*")=1,INDEX('Plan Cultivos'!$A$5:$A$204,MATCH("?*",'Plan Cultivos'!$D$5:$D$204,0)),""))</f>
        <v/>
      </c>
      <c r="D90" s="58" t="str">
        <f>IF(AND($B90="",$G90=""),"",ML_N)</f>
        <v/>
      </c>
      <c r="E90" s="48" t="str">
        <f>IF($C90="","",IFERROR(VLOOKUP($C90,'Plan Cultivos'!$A$5:$D$204,4,FALSE)&amp;"",""))</f>
        <v/>
      </c>
      <c r="F90" s="48" t="n"/>
      <c r="G90" s="48" t="n"/>
      <c r="H90" s="47" t="n"/>
      <c r="I90" s="47" t="n"/>
      <c r="J90" s="47" t="n"/>
      <c r="K90" s="49" t="n"/>
      <c r="L90" s="48" t="n"/>
      <c r="M90" s="49" t="n"/>
      <c r="N90" s="47" t="n"/>
      <c r="O90" s="47" t="n"/>
      <c r="P90" s="47" t="n"/>
      <c r="Q90" s="47" t="n"/>
      <c r="R90" s="48" t="str">
        <f>IF(AND($B90="",$G90=""),"",ML_RESP)</f>
        <v/>
      </c>
      <c r="S90" s="47" t="n"/>
      <c r="T90" s="47" t="n"/>
      <c r="U90" s="47" t="n"/>
    </row>
    <row r="91">
      <c r="A91" s="42" t="inlineStr">
        <is>
          <t>B-0087</t>
        </is>
      </c>
      <c r="B91" s="52" t="n"/>
      <c r="C91" s="43" t="str">
        <f>IF(AND($B91="",$G91=""),"",IF(COUNTIF('Plan Cultivos'!$D$5:$D$204,"?*")=1,INDEX('Plan Cultivos'!$A$5:$A$204,MATCH("?*",'Plan Cultivos'!$D$5:$D$204,0)),""))</f>
        <v/>
      </c>
      <c r="D91" s="41" t="str">
        <f>IF(AND($B91="",$G91=""),"",ML_N)</f>
        <v/>
      </c>
      <c r="E91" s="43" t="str">
        <f>IF($C91="","",IFERROR(VLOOKUP($C91,'Plan Cultivos'!$A$5:$D$204,4,FALSE)&amp;"",""))</f>
        <v/>
      </c>
      <c r="F91" s="43" t="n"/>
      <c r="G91" s="43" t="n"/>
      <c r="H91" s="45" t="n"/>
      <c r="I91" s="45" t="n"/>
      <c r="J91" s="45" t="n"/>
      <c r="K91" s="51" t="n"/>
      <c r="L91" s="43" t="n"/>
      <c r="M91" s="51" t="n"/>
      <c r="N91" s="45" t="n"/>
      <c r="O91" s="45" t="n"/>
      <c r="P91" s="45" t="n"/>
      <c r="Q91" s="45" t="n"/>
      <c r="R91" s="43" t="str">
        <f>IF(AND($B91="",$G91=""),"",ML_RESP)</f>
        <v/>
      </c>
      <c r="S91" s="45" t="n"/>
      <c r="T91" s="45" t="n"/>
      <c r="U91" s="45" t="n"/>
    </row>
    <row r="92">
      <c r="A92" s="57" t="inlineStr">
        <is>
          <t>B-0088</t>
        </is>
      </c>
      <c r="B92" s="59" t="n"/>
      <c r="C92" s="48" t="str">
        <f>IF(AND($B92="",$G92=""),"",IF(COUNTIF('Plan Cultivos'!$D$5:$D$204,"?*")=1,INDEX('Plan Cultivos'!$A$5:$A$204,MATCH("?*",'Plan Cultivos'!$D$5:$D$204,0)),""))</f>
        <v/>
      </c>
      <c r="D92" s="58" t="str">
        <f>IF(AND($B92="",$G92=""),"",ML_N)</f>
        <v/>
      </c>
      <c r="E92" s="48" t="str">
        <f>IF($C92="","",IFERROR(VLOOKUP($C92,'Plan Cultivos'!$A$5:$D$204,4,FALSE)&amp;"",""))</f>
        <v/>
      </c>
      <c r="F92" s="48" t="n"/>
      <c r="G92" s="48" t="n"/>
      <c r="H92" s="47" t="n"/>
      <c r="I92" s="47" t="n"/>
      <c r="J92" s="47" t="n"/>
      <c r="K92" s="49" t="n"/>
      <c r="L92" s="48" t="n"/>
      <c r="M92" s="49" t="n"/>
      <c r="N92" s="47" t="n"/>
      <c r="O92" s="47" t="n"/>
      <c r="P92" s="47" t="n"/>
      <c r="Q92" s="47" t="n"/>
      <c r="R92" s="48" t="str">
        <f>IF(AND($B92="",$G92=""),"",ML_RESP)</f>
        <v/>
      </c>
      <c r="S92" s="47" t="n"/>
      <c r="T92" s="47" t="n"/>
      <c r="U92" s="47" t="n"/>
    </row>
    <row r="93">
      <c r="A93" s="42" t="inlineStr">
        <is>
          <t>B-0089</t>
        </is>
      </c>
      <c r="B93" s="52" t="n"/>
      <c r="C93" s="43" t="str">
        <f>IF(AND($B93="",$G93=""),"",IF(COUNTIF('Plan Cultivos'!$D$5:$D$204,"?*")=1,INDEX('Plan Cultivos'!$A$5:$A$204,MATCH("?*",'Plan Cultivos'!$D$5:$D$204,0)),""))</f>
        <v/>
      </c>
      <c r="D93" s="41" t="str">
        <f>IF(AND($B93="",$G93=""),"",ML_N)</f>
        <v/>
      </c>
      <c r="E93" s="43" t="str">
        <f>IF($C93="","",IFERROR(VLOOKUP($C93,'Plan Cultivos'!$A$5:$D$204,4,FALSE)&amp;"",""))</f>
        <v/>
      </c>
      <c r="F93" s="43" t="n"/>
      <c r="G93" s="43" t="n"/>
      <c r="H93" s="45" t="n"/>
      <c r="I93" s="45" t="n"/>
      <c r="J93" s="45" t="n"/>
      <c r="K93" s="51" t="n"/>
      <c r="L93" s="43" t="n"/>
      <c r="M93" s="51" t="n"/>
      <c r="N93" s="45" t="n"/>
      <c r="O93" s="45" t="n"/>
      <c r="P93" s="45" t="n"/>
      <c r="Q93" s="45" t="n"/>
      <c r="R93" s="43" t="str">
        <f>IF(AND($B93="",$G93=""),"",ML_RESP)</f>
        <v/>
      </c>
      <c r="S93" s="45" t="n"/>
      <c r="T93" s="45" t="n"/>
      <c r="U93" s="45" t="n"/>
    </row>
    <row r="94">
      <c r="A94" s="57" t="inlineStr">
        <is>
          <t>B-0090</t>
        </is>
      </c>
      <c r="B94" s="59" t="n"/>
      <c r="C94" s="48" t="str">
        <f>IF(AND($B94="",$G94=""),"",IF(COUNTIF('Plan Cultivos'!$D$5:$D$204,"?*")=1,INDEX('Plan Cultivos'!$A$5:$A$204,MATCH("?*",'Plan Cultivos'!$D$5:$D$204,0)),""))</f>
        <v/>
      </c>
      <c r="D94" s="58" t="str">
        <f>IF(AND($B94="",$G94=""),"",ML_N)</f>
        <v/>
      </c>
      <c r="E94" s="48" t="str">
        <f>IF($C94="","",IFERROR(VLOOKUP($C94,'Plan Cultivos'!$A$5:$D$204,4,FALSE)&amp;"",""))</f>
        <v/>
      </c>
      <c r="F94" s="48" t="n"/>
      <c r="G94" s="48" t="n"/>
      <c r="H94" s="47" t="n"/>
      <c r="I94" s="47" t="n"/>
      <c r="J94" s="47" t="n"/>
      <c r="K94" s="49" t="n"/>
      <c r="L94" s="48" t="n"/>
      <c r="M94" s="49" t="n"/>
      <c r="N94" s="47" t="n"/>
      <c r="O94" s="47" t="n"/>
      <c r="P94" s="47" t="n"/>
      <c r="Q94" s="47" t="n"/>
      <c r="R94" s="48" t="str">
        <f>IF(AND($B94="",$G94=""),"",ML_RESP)</f>
        <v/>
      </c>
      <c r="S94" s="47" t="n"/>
      <c r="T94" s="47" t="n"/>
      <c r="U94" s="47" t="n"/>
    </row>
    <row r="95">
      <c r="A95" s="42" t="inlineStr">
        <is>
          <t>B-0091</t>
        </is>
      </c>
      <c r="B95" s="52" t="n"/>
      <c r="C95" s="43" t="str">
        <f>IF(AND($B95="",$G95=""),"",IF(COUNTIF('Plan Cultivos'!$D$5:$D$204,"?*")=1,INDEX('Plan Cultivos'!$A$5:$A$204,MATCH("?*",'Plan Cultivos'!$D$5:$D$204,0)),""))</f>
        <v/>
      </c>
      <c r="D95" s="41" t="str">
        <f>IF(AND($B95="",$G95=""),"",ML_N)</f>
        <v/>
      </c>
      <c r="E95" s="43" t="str">
        <f>IF($C95="","",IFERROR(VLOOKUP($C95,'Plan Cultivos'!$A$5:$D$204,4,FALSE)&amp;"",""))</f>
        <v/>
      </c>
      <c r="F95" s="43" t="n"/>
      <c r="G95" s="43" t="n"/>
      <c r="H95" s="45" t="n"/>
      <c r="I95" s="45" t="n"/>
      <c r="J95" s="45" t="n"/>
      <c r="K95" s="51" t="n"/>
      <c r="L95" s="43" t="n"/>
      <c r="M95" s="51" t="n"/>
      <c r="N95" s="45" t="n"/>
      <c r="O95" s="45" t="n"/>
      <c r="P95" s="45" t="n"/>
      <c r="Q95" s="45" t="n"/>
      <c r="R95" s="43" t="str">
        <f>IF(AND($B95="",$G95=""),"",ML_RESP)</f>
        <v/>
      </c>
      <c r="S95" s="45" t="n"/>
      <c r="T95" s="45" t="n"/>
      <c r="U95" s="45" t="n"/>
    </row>
    <row r="96">
      <c r="A96" s="57" t="inlineStr">
        <is>
          <t>B-0092</t>
        </is>
      </c>
      <c r="B96" s="59" t="n"/>
      <c r="C96" s="48" t="str">
        <f>IF(AND($B96="",$G96=""),"",IF(COUNTIF('Plan Cultivos'!$D$5:$D$204,"?*")=1,INDEX('Plan Cultivos'!$A$5:$A$204,MATCH("?*",'Plan Cultivos'!$D$5:$D$204,0)),""))</f>
        <v/>
      </c>
      <c r="D96" s="58" t="str">
        <f>IF(AND($B96="",$G96=""),"",ML_N)</f>
        <v/>
      </c>
      <c r="E96" s="48" t="str">
        <f>IF($C96="","",IFERROR(VLOOKUP($C96,'Plan Cultivos'!$A$5:$D$204,4,FALSE)&amp;"",""))</f>
        <v/>
      </c>
      <c r="F96" s="48" t="n"/>
      <c r="G96" s="48" t="n"/>
      <c r="H96" s="47" t="n"/>
      <c r="I96" s="47" t="n"/>
      <c r="J96" s="47" t="n"/>
      <c r="K96" s="49" t="n"/>
      <c r="L96" s="48" t="n"/>
      <c r="M96" s="49" t="n"/>
      <c r="N96" s="47" t="n"/>
      <c r="O96" s="47" t="n"/>
      <c r="P96" s="47" t="n"/>
      <c r="Q96" s="47" t="n"/>
      <c r="R96" s="48" t="str">
        <f>IF(AND($B96="",$G96=""),"",ML_RESP)</f>
        <v/>
      </c>
      <c r="S96" s="47" t="n"/>
      <c r="T96" s="47" t="n"/>
      <c r="U96" s="47" t="n"/>
    </row>
    <row r="97">
      <c r="A97" s="42" t="inlineStr">
        <is>
          <t>B-0093</t>
        </is>
      </c>
      <c r="B97" s="52" t="n"/>
      <c r="C97" s="43" t="str">
        <f>IF(AND($B97="",$G97=""),"",IF(COUNTIF('Plan Cultivos'!$D$5:$D$204,"?*")=1,INDEX('Plan Cultivos'!$A$5:$A$204,MATCH("?*",'Plan Cultivos'!$D$5:$D$204,0)),""))</f>
        <v/>
      </c>
      <c r="D97" s="41" t="str">
        <f>IF(AND($B97="",$G97=""),"",ML_N)</f>
        <v/>
      </c>
      <c r="E97" s="43" t="str">
        <f>IF($C97="","",IFERROR(VLOOKUP($C97,'Plan Cultivos'!$A$5:$D$204,4,FALSE)&amp;"",""))</f>
        <v/>
      </c>
      <c r="F97" s="43" t="n"/>
      <c r="G97" s="43" t="n"/>
      <c r="H97" s="45" t="n"/>
      <c r="I97" s="45" t="n"/>
      <c r="J97" s="45" t="n"/>
      <c r="K97" s="51" t="n"/>
      <c r="L97" s="43" t="n"/>
      <c r="M97" s="51" t="n"/>
      <c r="N97" s="45" t="n"/>
      <c r="O97" s="45" t="n"/>
      <c r="P97" s="45" t="n"/>
      <c r="Q97" s="45" t="n"/>
      <c r="R97" s="43" t="str">
        <f>IF(AND($B97="",$G97=""),"",ML_RESP)</f>
        <v/>
      </c>
      <c r="S97" s="45" t="n"/>
      <c r="T97" s="45" t="n"/>
      <c r="U97" s="45" t="n"/>
    </row>
    <row r="98">
      <c r="A98" s="57" t="inlineStr">
        <is>
          <t>B-0094</t>
        </is>
      </c>
      <c r="B98" s="59" t="n"/>
      <c r="C98" s="48" t="str">
        <f>IF(AND($B98="",$G98=""),"",IF(COUNTIF('Plan Cultivos'!$D$5:$D$204,"?*")=1,INDEX('Plan Cultivos'!$A$5:$A$204,MATCH("?*",'Plan Cultivos'!$D$5:$D$204,0)),""))</f>
        <v/>
      </c>
      <c r="D98" s="58" t="str">
        <f>IF(AND($B98="",$G98=""),"",ML_N)</f>
        <v/>
      </c>
      <c r="E98" s="48" t="str">
        <f>IF($C98="","",IFERROR(VLOOKUP($C98,'Plan Cultivos'!$A$5:$D$204,4,FALSE)&amp;"",""))</f>
        <v/>
      </c>
      <c r="F98" s="48" t="n"/>
      <c r="G98" s="48" t="n"/>
      <c r="H98" s="47" t="n"/>
      <c r="I98" s="47" t="n"/>
      <c r="J98" s="47" t="n"/>
      <c r="K98" s="49" t="n"/>
      <c r="L98" s="48" t="n"/>
      <c r="M98" s="49" t="n"/>
      <c r="N98" s="47" t="n"/>
      <c r="O98" s="47" t="n"/>
      <c r="P98" s="47" t="n"/>
      <c r="Q98" s="47" t="n"/>
      <c r="R98" s="48" t="str">
        <f>IF(AND($B98="",$G98=""),"",ML_RESP)</f>
        <v/>
      </c>
      <c r="S98" s="47" t="n"/>
      <c r="T98" s="47" t="n"/>
      <c r="U98" s="47" t="n"/>
    </row>
    <row r="99">
      <c r="A99" s="42" t="inlineStr">
        <is>
          <t>B-0095</t>
        </is>
      </c>
      <c r="B99" s="52" t="n"/>
      <c r="C99" s="43" t="str">
        <f>IF(AND($B99="",$G99=""),"",IF(COUNTIF('Plan Cultivos'!$D$5:$D$204,"?*")=1,INDEX('Plan Cultivos'!$A$5:$A$204,MATCH("?*",'Plan Cultivos'!$D$5:$D$204,0)),""))</f>
        <v/>
      </c>
      <c r="D99" s="41" t="str">
        <f>IF(AND($B99="",$G99=""),"",ML_N)</f>
        <v/>
      </c>
      <c r="E99" s="43" t="str">
        <f>IF($C99="","",IFERROR(VLOOKUP($C99,'Plan Cultivos'!$A$5:$D$204,4,FALSE)&amp;"",""))</f>
        <v/>
      </c>
      <c r="F99" s="43" t="n"/>
      <c r="G99" s="43" t="n"/>
      <c r="H99" s="45" t="n"/>
      <c r="I99" s="45" t="n"/>
      <c r="J99" s="45" t="n"/>
      <c r="K99" s="51" t="n"/>
      <c r="L99" s="43" t="n"/>
      <c r="M99" s="51" t="n"/>
      <c r="N99" s="45" t="n"/>
      <c r="O99" s="45" t="n"/>
      <c r="P99" s="45" t="n"/>
      <c r="Q99" s="45" t="n"/>
      <c r="R99" s="43" t="str">
        <f>IF(AND($B99="",$G99=""),"",ML_RESP)</f>
        <v/>
      </c>
      <c r="S99" s="45" t="n"/>
      <c r="T99" s="45" t="n"/>
      <c r="U99" s="45" t="n"/>
    </row>
    <row r="100">
      <c r="A100" s="57" t="inlineStr">
        <is>
          <t>B-0096</t>
        </is>
      </c>
      <c r="B100" s="59" t="n"/>
      <c r="C100" s="48" t="str">
        <f>IF(AND($B100="",$G100=""),"",IF(COUNTIF('Plan Cultivos'!$D$5:$D$204,"?*")=1,INDEX('Plan Cultivos'!$A$5:$A$204,MATCH("?*",'Plan Cultivos'!$D$5:$D$204,0)),""))</f>
        <v/>
      </c>
      <c r="D100" s="58" t="str">
        <f>IF(AND($B100="",$G100=""),"",ML_N)</f>
        <v/>
      </c>
      <c r="E100" s="48" t="str">
        <f>IF($C100="","",IFERROR(VLOOKUP($C100,'Plan Cultivos'!$A$5:$D$204,4,FALSE)&amp;"",""))</f>
        <v/>
      </c>
      <c r="F100" s="48" t="n"/>
      <c r="G100" s="48" t="n"/>
      <c r="H100" s="47" t="n"/>
      <c r="I100" s="47" t="n"/>
      <c r="J100" s="47" t="n"/>
      <c r="K100" s="49" t="n"/>
      <c r="L100" s="48" t="n"/>
      <c r="M100" s="49" t="n"/>
      <c r="N100" s="47" t="n"/>
      <c r="O100" s="47" t="n"/>
      <c r="P100" s="47" t="n"/>
      <c r="Q100" s="47" t="n"/>
      <c r="R100" s="48" t="str">
        <f>IF(AND($B100="",$G100=""),"",ML_RESP)</f>
        <v/>
      </c>
      <c r="S100" s="47" t="n"/>
      <c r="T100" s="47" t="n"/>
      <c r="U100" s="47" t="n"/>
    </row>
    <row r="101">
      <c r="A101" s="42" t="inlineStr">
        <is>
          <t>B-0097</t>
        </is>
      </c>
      <c r="B101" s="52" t="n"/>
      <c r="C101" s="43" t="str">
        <f>IF(AND($B101="",$G101=""),"",IF(COUNTIF('Plan Cultivos'!$D$5:$D$204,"?*")=1,INDEX('Plan Cultivos'!$A$5:$A$204,MATCH("?*",'Plan Cultivos'!$D$5:$D$204,0)),""))</f>
        <v/>
      </c>
      <c r="D101" s="41" t="str">
        <f>IF(AND($B101="",$G101=""),"",ML_N)</f>
        <v/>
      </c>
      <c r="E101" s="43" t="str">
        <f>IF($C101="","",IFERROR(VLOOKUP($C101,'Plan Cultivos'!$A$5:$D$204,4,FALSE)&amp;"",""))</f>
        <v/>
      </c>
      <c r="F101" s="43" t="n"/>
      <c r="G101" s="43" t="n"/>
      <c r="H101" s="45" t="n"/>
      <c r="I101" s="45" t="n"/>
      <c r="J101" s="45" t="n"/>
      <c r="K101" s="51" t="n"/>
      <c r="L101" s="43" t="n"/>
      <c r="M101" s="51" t="n"/>
      <c r="N101" s="45" t="n"/>
      <c r="O101" s="45" t="n"/>
      <c r="P101" s="45" t="n"/>
      <c r="Q101" s="45" t="n"/>
      <c r="R101" s="43" t="str">
        <f>IF(AND($B101="",$G101=""),"",ML_RESP)</f>
        <v/>
      </c>
      <c r="S101" s="45" t="n"/>
      <c r="T101" s="45" t="n"/>
      <c r="U101" s="45" t="n"/>
    </row>
    <row r="102">
      <c r="A102" s="57" t="inlineStr">
        <is>
          <t>B-0098</t>
        </is>
      </c>
      <c r="B102" s="59" t="n"/>
      <c r="C102" s="48" t="str">
        <f>IF(AND($B102="",$G102=""),"",IF(COUNTIF('Plan Cultivos'!$D$5:$D$204,"?*")=1,INDEX('Plan Cultivos'!$A$5:$A$204,MATCH("?*",'Plan Cultivos'!$D$5:$D$204,0)),""))</f>
        <v/>
      </c>
      <c r="D102" s="58" t="str">
        <f>IF(AND($B102="",$G102=""),"",ML_N)</f>
        <v/>
      </c>
      <c r="E102" s="48" t="str">
        <f>IF($C102="","",IFERROR(VLOOKUP($C102,'Plan Cultivos'!$A$5:$D$204,4,FALSE)&amp;"",""))</f>
        <v/>
      </c>
      <c r="F102" s="48" t="n"/>
      <c r="G102" s="48" t="n"/>
      <c r="H102" s="47" t="n"/>
      <c r="I102" s="47" t="n"/>
      <c r="J102" s="47" t="n"/>
      <c r="K102" s="49" t="n"/>
      <c r="L102" s="48" t="n"/>
      <c r="M102" s="49" t="n"/>
      <c r="N102" s="47" t="n"/>
      <c r="O102" s="47" t="n"/>
      <c r="P102" s="47" t="n"/>
      <c r="Q102" s="47" t="n"/>
      <c r="R102" s="48" t="str">
        <f>IF(AND($B102="",$G102=""),"",ML_RESP)</f>
        <v/>
      </c>
      <c r="S102" s="47" t="n"/>
      <c r="T102" s="47" t="n"/>
      <c r="U102" s="47" t="n"/>
    </row>
    <row r="103">
      <c r="A103" s="42" t="inlineStr">
        <is>
          <t>B-0099</t>
        </is>
      </c>
      <c r="B103" s="52" t="n"/>
      <c r="C103" s="43" t="str">
        <f>IF(AND($B103="",$G103=""),"",IF(COUNTIF('Plan Cultivos'!$D$5:$D$204,"?*")=1,INDEX('Plan Cultivos'!$A$5:$A$204,MATCH("?*",'Plan Cultivos'!$D$5:$D$204,0)),""))</f>
        <v/>
      </c>
      <c r="D103" s="41" t="str">
        <f>IF(AND($B103="",$G103=""),"",ML_N)</f>
        <v/>
      </c>
      <c r="E103" s="43" t="str">
        <f>IF($C103="","",IFERROR(VLOOKUP($C103,'Plan Cultivos'!$A$5:$D$204,4,FALSE)&amp;"",""))</f>
        <v/>
      </c>
      <c r="F103" s="43" t="n"/>
      <c r="G103" s="43" t="n"/>
      <c r="H103" s="45" t="n"/>
      <c r="I103" s="45" t="n"/>
      <c r="J103" s="45" t="n"/>
      <c r="K103" s="51" t="n"/>
      <c r="L103" s="43" t="n"/>
      <c r="M103" s="51" t="n"/>
      <c r="N103" s="45" t="n"/>
      <c r="O103" s="45" t="n"/>
      <c r="P103" s="45" t="n"/>
      <c r="Q103" s="45" t="n"/>
      <c r="R103" s="43" t="str">
        <f>IF(AND($B103="",$G103=""),"",ML_RESP)</f>
        <v/>
      </c>
      <c r="S103" s="45" t="n"/>
      <c r="T103" s="45" t="n"/>
      <c r="U103" s="45" t="n"/>
    </row>
    <row r="104">
      <c r="A104" s="57" t="inlineStr">
        <is>
          <t>B-0100</t>
        </is>
      </c>
      <c r="B104" s="59" t="n"/>
      <c r="C104" s="48" t="str">
        <f>IF(AND($B104="",$G104=""),"",IF(COUNTIF('Plan Cultivos'!$D$5:$D$204,"?*")=1,INDEX('Plan Cultivos'!$A$5:$A$204,MATCH("?*",'Plan Cultivos'!$D$5:$D$204,0)),""))</f>
        <v/>
      </c>
      <c r="D104" s="58" t="str">
        <f>IF(AND($B104="",$G104=""),"",ML_N)</f>
        <v/>
      </c>
      <c r="E104" s="48" t="str">
        <f>IF($C104="","",IFERROR(VLOOKUP($C104,'Plan Cultivos'!$A$5:$D$204,4,FALSE)&amp;"",""))</f>
        <v/>
      </c>
      <c r="F104" s="48" t="n"/>
      <c r="G104" s="48" t="n"/>
      <c r="H104" s="47" t="n"/>
      <c r="I104" s="47" t="n"/>
      <c r="J104" s="47" t="n"/>
      <c r="K104" s="49" t="n"/>
      <c r="L104" s="48" t="n"/>
      <c r="M104" s="49" t="n"/>
      <c r="N104" s="47" t="n"/>
      <c r="O104" s="47" t="n"/>
      <c r="P104" s="47" t="n"/>
      <c r="Q104" s="47" t="n"/>
      <c r="R104" s="48" t="str">
        <f>IF(AND($B104="",$G104=""),"",ML_RESP)</f>
        <v/>
      </c>
      <c r="S104" s="47" t="n"/>
      <c r="T104" s="47" t="n"/>
      <c r="U104" s="47" t="n"/>
    </row>
    <row r="105">
      <c r="A105" s="42" t="inlineStr">
        <is>
          <t>B-0101</t>
        </is>
      </c>
      <c r="B105" s="52" t="n"/>
      <c r="C105" s="43" t="str">
        <f>IF(AND($B105="",$G105=""),"",IF(COUNTIF('Plan Cultivos'!$D$5:$D$204,"?*")=1,INDEX('Plan Cultivos'!$A$5:$A$204,MATCH("?*",'Plan Cultivos'!$D$5:$D$204,0)),""))</f>
        <v/>
      </c>
      <c r="D105" s="41" t="str">
        <f>IF(AND($B105="",$G105=""),"",ML_N)</f>
        <v/>
      </c>
      <c r="E105" s="43" t="str">
        <f>IF($C105="","",IFERROR(VLOOKUP($C105,'Plan Cultivos'!$A$5:$D$204,4,FALSE)&amp;"",""))</f>
        <v/>
      </c>
      <c r="F105" s="43" t="n"/>
      <c r="G105" s="43" t="n"/>
      <c r="H105" s="45" t="n"/>
      <c r="I105" s="45" t="n"/>
      <c r="J105" s="45" t="n"/>
      <c r="K105" s="51" t="n"/>
      <c r="L105" s="43" t="n"/>
      <c r="M105" s="51" t="n"/>
      <c r="N105" s="45" t="n"/>
      <c r="O105" s="45" t="n"/>
      <c r="P105" s="45" t="n"/>
      <c r="Q105" s="45" t="n"/>
      <c r="R105" s="43" t="str">
        <f>IF(AND($B105="",$G105=""),"",ML_RESP)</f>
        <v/>
      </c>
      <c r="S105" s="45" t="n"/>
      <c r="T105" s="45" t="n"/>
      <c r="U105" s="45" t="n"/>
    </row>
    <row r="106">
      <c r="A106" s="57" t="inlineStr">
        <is>
          <t>B-0102</t>
        </is>
      </c>
      <c r="B106" s="59" t="n"/>
      <c r="C106" s="48" t="str">
        <f>IF(AND($B106="",$G106=""),"",IF(COUNTIF('Plan Cultivos'!$D$5:$D$204,"?*")=1,INDEX('Plan Cultivos'!$A$5:$A$204,MATCH("?*",'Plan Cultivos'!$D$5:$D$204,0)),""))</f>
        <v/>
      </c>
      <c r="D106" s="58" t="str">
        <f>IF(AND($B106="",$G106=""),"",ML_N)</f>
        <v/>
      </c>
      <c r="E106" s="48" t="str">
        <f>IF($C106="","",IFERROR(VLOOKUP($C106,'Plan Cultivos'!$A$5:$D$204,4,FALSE)&amp;"",""))</f>
        <v/>
      </c>
      <c r="F106" s="48" t="n"/>
      <c r="G106" s="48" t="n"/>
      <c r="H106" s="47" t="n"/>
      <c r="I106" s="47" t="n"/>
      <c r="J106" s="47" t="n"/>
      <c r="K106" s="49" t="n"/>
      <c r="L106" s="48" t="n"/>
      <c r="M106" s="49" t="n"/>
      <c r="N106" s="47" t="n"/>
      <c r="O106" s="47" t="n"/>
      <c r="P106" s="47" t="n"/>
      <c r="Q106" s="47" t="n"/>
      <c r="R106" s="48" t="str">
        <f>IF(AND($B106="",$G106=""),"",ML_RESP)</f>
        <v/>
      </c>
      <c r="S106" s="47" t="n"/>
      <c r="T106" s="47" t="n"/>
      <c r="U106" s="47" t="n"/>
    </row>
    <row r="107">
      <c r="A107" s="42" t="inlineStr">
        <is>
          <t>B-0103</t>
        </is>
      </c>
      <c r="B107" s="52" t="n"/>
      <c r="C107" s="43" t="str">
        <f>IF(AND($B107="",$G107=""),"",IF(COUNTIF('Plan Cultivos'!$D$5:$D$204,"?*")=1,INDEX('Plan Cultivos'!$A$5:$A$204,MATCH("?*",'Plan Cultivos'!$D$5:$D$204,0)),""))</f>
        <v/>
      </c>
      <c r="D107" s="41" t="str">
        <f>IF(AND($B107="",$G107=""),"",ML_N)</f>
        <v/>
      </c>
      <c r="E107" s="43" t="str">
        <f>IF($C107="","",IFERROR(VLOOKUP($C107,'Plan Cultivos'!$A$5:$D$204,4,FALSE)&amp;"",""))</f>
        <v/>
      </c>
      <c r="F107" s="43" t="n"/>
      <c r="G107" s="43" t="n"/>
      <c r="H107" s="45" t="n"/>
      <c r="I107" s="45" t="n"/>
      <c r="J107" s="45" t="n"/>
      <c r="K107" s="51" t="n"/>
      <c r="L107" s="43" t="n"/>
      <c r="M107" s="51" t="n"/>
      <c r="N107" s="45" t="n"/>
      <c r="O107" s="45" t="n"/>
      <c r="P107" s="45" t="n"/>
      <c r="Q107" s="45" t="n"/>
      <c r="R107" s="43" t="str">
        <f>IF(AND($B107="",$G107=""),"",ML_RESP)</f>
        <v/>
      </c>
      <c r="S107" s="45" t="n"/>
      <c r="T107" s="45" t="n"/>
      <c r="U107" s="45" t="n"/>
    </row>
    <row r="108">
      <c r="A108" s="57" t="inlineStr">
        <is>
          <t>B-0104</t>
        </is>
      </c>
      <c r="B108" s="59" t="n"/>
      <c r="C108" s="48" t="str">
        <f>IF(AND($B108="",$G108=""),"",IF(COUNTIF('Plan Cultivos'!$D$5:$D$204,"?*")=1,INDEX('Plan Cultivos'!$A$5:$A$204,MATCH("?*",'Plan Cultivos'!$D$5:$D$204,0)),""))</f>
        <v/>
      </c>
      <c r="D108" s="58" t="str">
        <f>IF(AND($B108="",$G108=""),"",ML_N)</f>
        <v/>
      </c>
      <c r="E108" s="48" t="str">
        <f>IF($C108="","",IFERROR(VLOOKUP($C108,'Plan Cultivos'!$A$5:$D$204,4,FALSE)&amp;"",""))</f>
        <v/>
      </c>
      <c r="F108" s="48" t="n"/>
      <c r="G108" s="48" t="n"/>
      <c r="H108" s="47" t="n"/>
      <c r="I108" s="47" t="n"/>
      <c r="J108" s="47" t="n"/>
      <c r="K108" s="49" t="n"/>
      <c r="L108" s="48" t="n"/>
      <c r="M108" s="49" t="n"/>
      <c r="N108" s="47" t="n"/>
      <c r="O108" s="47" t="n"/>
      <c r="P108" s="47" t="n"/>
      <c r="Q108" s="47" t="n"/>
      <c r="R108" s="48" t="str">
        <f>IF(AND($B108="",$G108=""),"",ML_RESP)</f>
        <v/>
      </c>
      <c r="S108" s="47" t="n"/>
      <c r="T108" s="47" t="n"/>
      <c r="U108" s="47" t="n"/>
    </row>
    <row r="109">
      <c r="A109" s="42" t="inlineStr">
        <is>
          <t>B-0105</t>
        </is>
      </c>
      <c r="B109" s="52" t="n"/>
      <c r="C109" s="43" t="str">
        <f>IF(AND($B109="",$G109=""),"",IF(COUNTIF('Plan Cultivos'!$D$5:$D$204,"?*")=1,INDEX('Plan Cultivos'!$A$5:$A$204,MATCH("?*",'Plan Cultivos'!$D$5:$D$204,0)),""))</f>
        <v/>
      </c>
      <c r="D109" s="41" t="str">
        <f>IF(AND($B109="",$G109=""),"",ML_N)</f>
        <v/>
      </c>
      <c r="E109" s="43" t="str">
        <f>IF($C109="","",IFERROR(VLOOKUP($C109,'Plan Cultivos'!$A$5:$D$204,4,FALSE)&amp;"",""))</f>
        <v/>
      </c>
      <c r="F109" s="43" t="n"/>
      <c r="G109" s="43" t="n"/>
      <c r="H109" s="45" t="n"/>
      <c r="I109" s="45" t="n"/>
      <c r="J109" s="45" t="n"/>
      <c r="K109" s="51" t="n"/>
      <c r="L109" s="43" t="n"/>
      <c r="M109" s="51" t="n"/>
      <c r="N109" s="45" t="n"/>
      <c r="O109" s="45" t="n"/>
      <c r="P109" s="45" t="n"/>
      <c r="Q109" s="45" t="n"/>
      <c r="R109" s="43" t="str">
        <f>IF(AND($B109="",$G109=""),"",ML_RESP)</f>
        <v/>
      </c>
      <c r="S109" s="45" t="n"/>
      <c r="T109" s="45" t="n"/>
      <c r="U109" s="45" t="n"/>
    </row>
    <row r="110">
      <c r="A110" s="57" t="inlineStr">
        <is>
          <t>B-0106</t>
        </is>
      </c>
      <c r="B110" s="59" t="n"/>
      <c r="C110" s="48" t="str">
        <f>IF(AND($B110="",$G110=""),"",IF(COUNTIF('Plan Cultivos'!$D$5:$D$204,"?*")=1,INDEX('Plan Cultivos'!$A$5:$A$204,MATCH("?*",'Plan Cultivos'!$D$5:$D$204,0)),""))</f>
        <v/>
      </c>
      <c r="D110" s="58" t="str">
        <f>IF(AND($B110="",$G110=""),"",ML_N)</f>
        <v/>
      </c>
      <c r="E110" s="48" t="str">
        <f>IF($C110="","",IFERROR(VLOOKUP($C110,'Plan Cultivos'!$A$5:$D$204,4,FALSE)&amp;"",""))</f>
        <v/>
      </c>
      <c r="F110" s="48" t="n"/>
      <c r="G110" s="48" t="n"/>
      <c r="H110" s="47" t="n"/>
      <c r="I110" s="47" t="n"/>
      <c r="J110" s="47" t="n"/>
      <c r="K110" s="49" t="n"/>
      <c r="L110" s="48" t="n"/>
      <c r="M110" s="49" t="n"/>
      <c r="N110" s="47" t="n"/>
      <c r="O110" s="47" t="n"/>
      <c r="P110" s="47" t="n"/>
      <c r="Q110" s="47" t="n"/>
      <c r="R110" s="48" t="str">
        <f>IF(AND($B110="",$G110=""),"",ML_RESP)</f>
        <v/>
      </c>
      <c r="S110" s="47" t="n"/>
      <c r="T110" s="47" t="n"/>
      <c r="U110" s="47" t="n"/>
    </row>
    <row r="111">
      <c r="A111" s="42" t="inlineStr">
        <is>
          <t>B-0107</t>
        </is>
      </c>
      <c r="B111" s="52" t="n"/>
      <c r="C111" s="43" t="str">
        <f>IF(AND($B111="",$G111=""),"",IF(COUNTIF('Plan Cultivos'!$D$5:$D$204,"?*")=1,INDEX('Plan Cultivos'!$A$5:$A$204,MATCH("?*",'Plan Cultivos'!$D$5:$D$204,0)),""))</f>
        <v/>
      </c>
      <c r="D111" s="41" t="str">
        <f>IF(AND($B111="",$G111=""),"",ML_N)</f>
        <v/>
      </c>
      <c r="E111" s="43" t="str">
        <f>IF($C111="","",IFERROR(VLOOKUP($C111,'Plan Cultivos'!$A$5:$D$204,4,FALSE)&amp;"",""))</f>
        <v/>
      </c>
      <c r="F111" s="43" t="n"/>
      <c r="G111" s="43" t="n"/>
      <c r="H111" s="45" t="n"/>
      <c r="I111" s="45" t="n"/>
      <c r="J111" s="45" t="n"/>
      <c r="K111" s="51" t="n"/>
      <c r="L111" s="43" t="n"/>
      <c r="M111" s="51" t="n"/>
      <c r="N111" s="45" t="n"/>
      <c r="O111" s="45" t="n"/>
      <c r="P111" s="45" t="n"/>
      <c r="Q111" s="45" t="n"/>
      <c r="R111" s="43" t="str">
        <f>IF(AND($B111="",$G111=""),"",ML_RESP)</f>
        <v/>
      </c>
      <c r="S111" s="45" t="n"/>
      <c r="T111" s="45" t="n"/>
      <c r="U111" s="45" t="n"/>
    </row>
    <row r="112">
      <c r="A112" s="57" t="inlineStr">
        <is>
          <t>B-0108</t>
        </is>
      </c>
      <c r="B112" s="59" t="n"/>
      <c r="C112" s="48" t="str">
        <f>IF(AND($B112="",$G112=""),"",IF(COUNTIF('Plan Cultivos'!$D$5:$D$204,"?*")=1,INDEX('Plan Cultivos'!$A$5:$A$204,MATCH("?*",'Plan Cultivos'!$D$5:$D$204,0)),""))</f>
        <v/>
      </c>
      <c r="D112" s="58" t="str">
        <f>IF(AND($B112="",$G112=""),"",ML_N)</f>
        <v/>
      </c>
      <c r="E112" s="48" t="str">
        <f>IF($C112="","",IFERROR(VLOOKUP($C112,'Plan Cultivos'!$A$5:$D$204,4,FALSE)&amp;"",""))</f>
        <v/>
      </c>
      <c r="F112" s="48" t="n"/>
      <c r="G112" s="48" t="n"/>
      <c r="H112" s="47" t="n"/>
      <c r="I112" s="47" t="n"/>
      <c r="J112" s="47" t="n"/>
      <c r="K112" s="49" t="n"/>
      <c r="L112" s="48" t="n"/>
      <c r="M112" s="49" t="n"/>
      <c r="N112" s="47" t="n"/>
      <c r="O112" s="47" t="n"/>
      <c r="P112" s="47" t="n"/>
      <c r="Q112" s="47" t="n"/>
      <c r="R112" s="48" t="str">
        <f>IF(AND($B112="",$G112=""),"",ML_RESP)</f>
        <v/>
      </c>
      <c r="S112" s="47" t="n"/>
      <c r="T112" s="47" t="n"/>
      <c r="U112" s="47" t="n"/>
    </row>
    <row r="113">
      <c r="A113" s="42" t="inlineStr">
        <is>
          <t>B-0109</t>
        </is>
      </c>
      <c r="B113" s="52" t="n"/>
      <c r="C113" s="43" t="str">
        <f>IF(AND($B113="",$G113=""),"",IF(COUNTIF('Plan Cultivos'!$D$5:$D$204,"?*")=1,INDEX('Plan Cultivos'!$A$5:$A$204,MATCH("?*",'Plan Cultivos'!$D$5:$D$204,0)),""))</f>
        <v/>
      </c>
      <c r="D113" s="41" t="str">
        <f>IF(AND($B113="",$G113=""),"",ML_N)</f>
        <v/>
      </c>
      <c r="E113" s="43" t="str">
        <f>IF($C113="","",IFERROR(VLOOKUP($C113,'Plan Cultivos'!$A$5:$D$204,4,FALSE)&amp;"",""))</f>
        <v/>
      </c>
      <c r="F113" s="43" t="n"/>
      <c r="G113" s="43" t="n"/>
      <c r="H113" s="45" t="n"/>
      <c r="I113" s="45" t="n"/>
      <c r="J113" s="45" t="n"/>
      <c r="K113" s="51" t="n"/>
      <c r="L113" s="43" t="n"/>
      <c r="M113" s="51" t="n"/>
      <c r="N113" s="45" t="n"/>
      <c r="O113" s="45" t="n"/>
      <c r="P113" s="45" t="n"/>
      <c r="Q113" s="45" t="n"/>
      <c r="R113" s="43" t="str">
        <f>IF(AND($B113="",$G113=""),"",ML_RESP)</f>
        <v/>
      </c>
      <c r="S113" s="45" t="n"/>
      <c r="T113" s="45" t="n"/>
      <c r="U113" s="45" t="n"/>
    </row>
    <row r="114">
      <c r="A114" s="57" t="inlineStr">
        <is>
          <t>B-0110</t>
        </is>
      </c>
      <c r="B114" s="59" t="n"/>
      <c r="C114" s="48" t="str">
        <f>IF(AND($B114="",$G114=""),"",IF(COUNTIF('Plan Cultivos'!$D$5:$D$204,"?*")=1,INDEX('Plan Cultivos'!$A$5:$A$204,MATCH("?*",'Plan Cultivos'!$D$5:$D$204,0)),""))</f>
        <v/>
      </c>
      <c r="D114" s="58" t="str">
        <f>IF(AND($B114="",$G114=""),"",ML_N)</f>
        <v/>
      </c>
      <c r="E114" s="48" t="str">
        <f>IF($C114="","",IFERROR(VLOOKUP($C114,'Plan Cultivos'!$A$5:$D$204,4,FALSE)&amp;"",""))</f>
        <v/>
      </c>
      <c r="F114" s="48" t="n"/>
      <c r="G114" s="48" t="n"/>
      <c r="H114" s="47" t="n"/>
      <c r="I114" s="47" t="n"/>
      <c r="J114" s="47" t="n"/>
      <c r="K114" s="49" t="n"/>
      <c r="L114" s="48" t="n"/>
      <c r="M114" s="49" t="n"/>
      <c r="N114" s="47" t="n"/>
      <c r="O114" s="47" t="n"/>
      <c r="P114" s="47" t="n"/>
      <c r="Q114" s="47" t="n"/>
      <c r="R114" s="48" t="str">
        <f>IF(AND($B114="",$G114=""),"",ML_RESP)</f>
        <v/>
      </c>
      <c r="S114" s="47" t="n"/>
      <c r="T114" s="47" t="n"/>
      <c r="U114" s="47" t="n"/>
    </row>
    <row r="115">
      <c r="A115" s="42" t="inlineStr">
        <is>
          <t>B-0111</t>
        </is>
      </c>
      <c r="B115" s="52" t="n"/>
      <c r="C115" s="43" t="str">
        <f>IF(AND($B115="",$G115=""),"",IF(COUNTIF('Plan Cultivos'!$D$5:$D$204,"?*")=1,INDEX('Plan Cultivos'!$A$5:$A$204,MATCH("?*",'Plan Cultivos'!$D$5:$D$204,0)),""))</f>
        <v/>
      </c>
      <c r="D115" s="41" t="str">
        <f>IF(AND($B115="",$G115=""),"",ML_N)</f>
        <v/>
      </c>
      <c r="E115" s="43" t="str">
        <f>IF($C115="","",IFERROR(VLOOKUP($C115,'Plan Cultivos'!$A$5:$D$204,4,FALSE)&amp;"",""))</f>
        <v/>
      </c>
      <c r="F115" s="43" t="n"/>
      <c r="G115" s="43" t="n"/>
      <c r="H115" s="45" t="n"/>
      <c r="I115" s="45" t="n"/>
      <c r="J115" s="45" t="n"/>
      <c r="K115" s="51" t="n"/>
      <c r="L115" s="43" t="n"/>
      <c r="M115" s="51" t="n"/>
      <c r="N115" s="45" t="n"/>
      <c r="O115" s="45" t="n"/>
      <c r="P115" s="45" t="n"/>
      <c r="Q115" s="45" t="n"/>
      <c r="R115" s="43" t="str">
        <f>IF(AND($B115="",$G115=""),"",ML_RESP)</f>
        <v/>
      </c>
      <c r="S115" s="45" t="n"/>
      <c r="T115" s="45" t="n"/>
      <c r="U115" s="45" t="n"/>
    </row>
    <row r="116">
      <c r="A116" s="57" t="inlineStr">
        <is>
          <t>B-0112</t>
        </is>
      </c>
      <c r="B116" s="59" t="n"/>
      <c r="C116" s="48" t="str">
        <f>IF(AND($B116="",$G116=""),"",IF(COUNTIF('Plan Cultivos'!$D$5:$D$204,"?*")=1,INDEX('Plan Cultivos'!$A$5:$A$204,MATCH("?*",'Plan Cultivos'!$D$5:$D$204,0)),""))</f>
        <v/>
      </c>
      <c r="D116" s="58" t="str">
        <f>IF(AND($B116="",$G116=""),"",ML_N)</f>
        <v/>
      </c>
      <c r="E116" s="48" t="str">
        <f>IF($C116="","",IFERROR(VLOOKUP($C116,'Plan Cultivos'!$A$5:$D$204,4,FALSE)&amp;"",""))</f>
        <v/>
      </c>
      <c r="F116" s="48" t="n"/>
      <c r="G116" s="48" t="n"/>
      <c r="H116" s="47" t="n"/>
      <c r="I116" s="47" t="n"/>
      <c r="J116" s="47" t="n"/>
      <c r="K116" s="49" t="n"/>
      <c r="L116" s="48" t="n"/>
      <c r="M116" s="49" t="n"/>
      <c r="N116" s="47" t="n"/>
      <c r="O116" s="47" t="n"/>
      <c r="P116" s="47" t="n"/>
      <c r="Q116" s="47" t="n"/>
      <c r="R116" s="48" t="str">
        <f>IF(AND($B116="",$G116=""),"",ML_RESP)</f>
        <v/>
      </c>
      <c r="S116" s="47" t="n"/>
      <c r="T116" s="47" t="n"/>
      <c r="U116" s="47" t="n"/>
    </row>
    <row r="117">
      <c r="A117" s="42" t="inlineStr">
        <is>
          <t>B-0113</t>
        </is>
      </c>
      <c r="B117" s="52" t="n"/>
      <c r="C117" s="43" t="str">
        <f>IF(AND($B117="",$G117=""),"",IF(COUNTIF('Plan Cultivos'!$D$5:$D$204,"?*")=1,INDEX('Plan Cultivos'!$A$5:$A$204,MATCH("?*",'Plan Cultivos'!$D$5:$D$204,0)),""))</f>
        <v/>
      </c>
      <c r="D117" s="41" t="str">
        <f>IF(AND($B117="",$G117=""),"",ML_N)</f>
        <v/>
      </c>
      <c r="E117" s="43" t="str">
        <f>IF($C117="","",IFERROR(VLOOKUP($C117,'Plan Cultivos'!$A$5:$D$204,4,FALSE)&amp;"",""))</f>
        <v/>
      </c>
      <c r="F117" s="43" t="n"/>
      <c r="G117" s="43" t="n"/>
      <c r="H117" s="45" t="n"/>
      <c r="I117" s="45" t="n"/>
      <c r="J117" s="45" t="n"/>
      <c r="K117" s="51" t="n"/>
      <c r="L117" s="43" t="n"/>
      <c r="M117" s="51" t="n"/>
      <c r="N117" s="45" t="n"/>
      <c r="O117" s="45" t="n"/>
      <c r="P117" s="45" t="n"/>
      <c r="Q117" s="45" t="n"/>
      <c r="R117" s="43" t="str">
        <f>IF(AND($B117="",$G117=""),"",ML_RESP)</f>
        <v/>
      </c>
      <c r="S117" s="45" t="n"/>
      <c r="T117" s="45" t="n"/>
      <c r="U117" s="45" t="n"/>
    </row>
    <row r="118">
      <c r="A118" s="57" t="inlineStr">
        <is>
          <t>B-0114</t>
        </is>
      </c>
      <c r="B118" s="59" t="n"/>
      <c r="C118" s="48" t="str">
        <f>IF(AND($B118="",$G118=""),"",IF(COUNTIF('Plan Cultivos'!$D$5:$D$204,"?*")=1,INDEX('Plan Cultivos'!$A$5:$A$204,MATCH("?*",'Plan Cultivos'!$D$5:$D$204,0)),""))</f>
        <v/>
      </c>
      <c r="D118" s="58" t="str">
        <f>IF(AND($B118="",$G118=""),"",ML_N)</f>
        <v/>
      </c>
      <c r="E118" s="48" t="str">
        <f>IF($C118="","",IFERROR(VLOOKUP($C118,'Plan Cultivos'!$A$5:$D$204,4,FALSE)&amp;"",""))</f>
        <v/>
      </c>
      <c r="F118" s="48" t="n"/>
      <c r="G118" s="48" t="n"/>
      <c r="H118" s="47" t="n"/>
      <c r="I118" s="47" t="n"/>
      <c r="J118" s="47" t="n"/>
      <c r="K118" s="49" t="n"/>
      <c r="L118" s="48" t="n"/>
      <c r="M118" s="49" t="n"/>
      <c r="N118" s="47" t="n"/>
      <c r="O118" s="47" t="n"/>
      <c r="P118" s="47" t="n"/>
      <c r="Q118" s="47" t="n"/>
      <c r="R118" s="48" t="str">
        <f>IF(AND($B118="",$G118=""),"",ML_RESP)</f>
        <v/>
      </c>
      <c r="S118" s="47" t="n"/>
      <c r="T118" s="47" t="n"/>
      <c r="U118" s="47" t="n"/>
    </row>
    <row r="119">
      <c r="A119" s="42" t="inlineStr">
        <is>
          <t>B-0115</t>
        </is>
      </c>
      <c r="B119" s="52" t="n"/>
      <c r="C119" s="43" t="str">
        <f>IF(AND($B119="",$G119=""),"",IF(COUNTIF('Plan Cultivos'!$D$5:$D$204,"?*")=1,INDEX('Plan Cultivos'!$A$5:$A$204,MATCH("?*",'Plan Cultivos'!$D$5:$D$204,0)),""))</f>
        <v/>
      </c>
      <c r="D119" s="41" t="str">
        <f>IF(AND($B119="",$G119=""),"",ML_N)</f>
        <v/>
      </c>
      <c r="E119" s="43" t="str">
        <f>IF($C119="","",IFERROR(VLOOKUP($C119,'Plan Cultivos'!$A$5:$D$204,4,FALSE)&amp;"",""))</f>
        <v/>
      </c>
      <c r="F119" s="43" t="n"/>
      <c r="G119" s="43" t="n"/>
      <c r="H119" s="45" t="n"/>
      <c r="I119" s="45" t="n"/>
      <c r="J119" s="45" t="n"/>
      <c r="K119" s="51" t="n"/>
      <c r="L119" s="43" t="n"/>
      <c r="M119" s="51" t="n"/>
      <c r="N119" s="45" t="n"/>
      <c r="O119" s="45" t="n"/>
      <c r="P119" s="45" t="n"/>
      <c r="Q119" s="45" t="n"/>
      <c r="R119" s="43" t="str">
        <f>IF(AND($B119="",$G119=""),"",ML_RESP)</f>
        <v/>
      </c>
      <c r="S119" s="45" t="n"/>
      <c r="T119" s="45" t="n"/>
      <c r="U119" s="45" t="n"/>
    </row>
    <row r="120">
      <c r="A120" s="57" t="inlineStr">
        <is>
          <t>B-0116</t>
        </is>
      </c>
      <c r="B120" s="59" t="n"/>
      <c r="C120" s="48" t="str">
        <f>IF(AND($B120="",$G120=""),"",IF(COUNTIF('Plan Cultivos'!$D$5:$D$204,"?*")=1,INDEX('Plan Cultivos'!$A$5:$A$204,MATCH("?*",'Plan Cultivos'!$D$5:$D$204,0)),""))</f>
        <v/>
      </c>
      <c r="D120" s="58" t="str">
        <f>IF(AND($B120="",$G120=""),"",ML_N)</f>
        <v/>
      </c>
      <c r="E120" s="48" t="str">
        <f>IF($C120="","",IFERROR(VLOOKUP($C120,'Plan Cultivos'!$A$5:$D$204,4,FALSE)&amp;"",""))</f>
        <v/>
      </c>
      <c r="F120" s="48" t="n"/>
      <c r="G120" s="48" t="n"/>
      <c r="H120" s="47" t="n"/>
      <c r="I120" s="47" t="n"/>
      <c r="J120" s="47" t="n"/>
      <c r="K120" s="49" t="n"/>
      <c r="L120" s="48" t="n"/>
      <c r="M120" s="49" t="n"/>
      <c r="N120" s="47" t="n"/>
      <c r="O120" s="47" t="n"/>
      <c r="P120" s="47" t="n"/>
      <c r="Q120" s="47" t="n"/>
      <c r="R120" s="48" t="str">
        <f>IF(AND($B120="",$G120=""),"",ML_RESP)</f>
        <v/>
      </c>
      <c r="S120" s="47" t="n"/>
      <c r="T120" s="47" t="n"/>
      <c r="U120" s="47" t="n"/>
    </row>
    <row r="121">
      <c r="A121" s="42" t="inlineStr">
        <is>
          <t>B-0117</t>
        </is>
      </c>
      <c r="B121" s="52" t="n"/>
      <c r="C121" s="43" t="str">
        <f>IF(AND($B121="",$G121=""),"",IF(COUNTIF('Plan Cultivos'!$D$5:$D$204,"?*")=1,INDEX('Plan Cultivos'!$A$5:$A$204,MATCH("?*",'Plan Cultivos'!$D$5:$D$204,0)),""))</f>
        <v/>
      </c>
      <c r="D121" s="41" t="str">
        <f>IF(AND($B121="",$G121=""),"",ML_N)</f>
        <v/>
      </c>
      <c r="E121" s="43" t="str">
        <f>IF($C121="","",IFERROR(VLOOKUP($C121,'Plan Cultivos'!$A$5:$D$204,4,FALSE)&amp;"",""))</f>
        <v/>
      </c>
      <c r="F121" s="43" t="n"/>
      <c r="G121" s="43" t="n"/>
      <c r="H121" s="45" t="n"/>
      <c r="I121" s="45" t="n"/>
      <c r="J121" s="45" t="n"/>
      <c r="K121" s="51" t="n"/>
      <c r="L121" s="43" t="n"/>
      <c r="M121" s="51" t="n"/>
      <c r="N121" s="45" t="n"/>
      <c r="O121" s="45" t="n"/>
      <c r="P121" s="45" t="n"/>
      <c r="Q121" s="45" t="n"/>
      <c r="R121" s="43" t="str">
        <f>IF(AND($B121="",$G121=""),"",ML_RESP)</f>
        <v/>
      </c>
      <c r="S121" s="45" t="n"/>
      <c r="T121" s="45" t="n"/>
      <c r="U121" s="45" t="n"/>
    </row>
    <row r="122">
      <c r="A122" s="57" t="inlineStr">
        <is>
          <t>B-0118</t>
        </is>
      </c>
      <c r="B122" s="59" t="n"/>
      <c r="C122" s="48" t="str">
        <f>IF(AND($B122="",$G122=""),"",IF(COUNTIF('Plan Cultivos'!$D$5:$D$204,"?*")=1,INDEX('Plan Cultivos'!$A$5:$A$204,MATCH("?*",'Plan Cultivos'!$D$5:$D$204,0)),""))</f>
        <v/>
      </c>
      <c r="D122" s="58" t="str">
        <f>IF(AND($B122="",$G122=""),"",ML_N)</f>
        <v/>
      </c>
      <c r="E122" s="48" t="str">
        <f>IF($C122="","",IFERROR(VLOOKUP($C122,'Plan Cultivos'!$A$5:$D$204,4,FALSE)&amp;"",""))</f>
        <v/>
      </c>
      <c r="F122" s="48" t="n"/>
      <c r="G122" s="48" t="n"/>
      <c r="H122" s="47" t="n"/>
      <c r="I122" s="47" t="n"/>
      <c r="J122" s="47" t="n"/>
      <c r="K122" s="49" t="n"/>
      <c r="L122" s="48" t="n"/>
      <c r="M122" s="49" t="n"/>
      <c r="N122" s="47" t="n"/>
      <c r="O122" s="47" t="n"/>
      <c r="P122" s="47" t="n"/>
      <c r="Q122" s="47" t="n"/>
      <c r="R122" s="48" t="str">
        <f>IF(AND($B122="",$G122=""),"",ML_RESP)</f>
        <v/>
      </c>
      <c r="S122" s="47" t="n"/>
      <c r="T122" s="47" t="n"/>
      <c r="U122" s="47" t="n"/>
    </row>
    <row r="123">
      <c r="A123" s="42" t="inlineStr">
        <is>
          <t>B-0119</t>
        </is>
      </c>
      <c r="B123" s="52" t="n"/>
      <c r="C123" s="43" t="str">
        <f>IF(AND($B123="",$G123=""),"",IF(COUNTIF('Plan Cultivos'!$D$5:$D$204,"?*")=1,INDEX('Plan Cultivos'!$A$5:$A$204,MATCH("?*",'Plan Cultivos'!$D$5:$D$204,0)),""))</f>
        <v/>
      </c>
      <c r="D123" s="41" t="str">
        <f>IF(AND($B123="",$G123=""),"",ML_N)</f>
        <v/>
      </c>
      <c r="E123" s="43" t="str">
        <f>IF($C123="","",IFERROR(VLOOKUP($C123,'Plan Cultivos'!$A$5:$D$204,4,FALSE)&amp;"",""))</f>
        <v/>
      </c>
      <c r="F123" s="43" t="n"/>
      <c r="G123" s="43" t="n"/>
      <c r="H123" s="45" t="n"/>
      <c r="I123" s="45" t="n"/>
      <c r="J123" s="45" t="n"/>
      <c r="K123" s="51" t="n"/>
      <c r="L123" s="43" t="n"/>
      <c r="M123" s="51" t="n"/>
      <c r="N123" s="45" t="n"/>
      <c r="O123" s="45" t="n"/>
      <c r="P123" s="45" t="n"/>
      <c r="Q123" s="45" t="n"/>
      <c r="R123" s="43" t="str">
        <f>IF(AND($B123="",$G123=""),"",ML_RESP)</f>
        <v/>
      </c>
      <c r="S123" s="45" t="n"/>
      <c r="T123" s="45" t="n"/>
      <c r="U123" s="45" t="n"/>
    </row>
    <row r="124">
      <c r="A124" s="57" t="inlineStr">
        <is>
          <t>B-0120</t>
        </is>
      </c>
      <c r="B124" s="59" t="n"/>
      <c r="C124" s="48" t="str">
        <f>IF(AND($B124="",$G124=""),"",IF(COUNTIF('Plan Cultivos'!$D$5:$D$204,"?*")=1,INDEX('Plan Cultivos'!$A$5:$A$204,MATCH("?*",'Plan Cultivos'!$D$5:$D$204,0)),""))</f>
        <v/>
      </c>
      <c r="D124" s="58" t="str">
        <f>IF(AND($B124="",$G124=""),"",ML_N)</f>
        <v/>
      </c>
      <c r="E124" s="48" t="str">
        <f>IF($C124="","",IFERROR(VLOOKUP($C124,'Plan Cultivos'!$A$5:$D$204,4,FALSE)&amp;"",""))</f>
        <v/>
      </c>
      <c r="F124" s="48" t="n"/>
      <c r="G124" s="48" t="n"/>
      <c r="H124" s="47" t="n"/>
      <c r="I124" s="47" t="n"/>
      <c r="J124" s="47" t="n"/>
      <c r="K124" s="49" t="n"/>
      <c r="L124" s="48" t="n"/>
      <c r="M124" s="49" t="n"/>
      <c r="N124" s="47" t="n"/>
      <c r="O124" s="47" t="n"/>
      <c r="P124" s="47" t="n"/>
      <c r="Q124" s="47" t="n"/>
      <c r="R124" s="48" t="str">
        <f>IF(AND($B124="",$G124=""),"",ML_RESP)</f>
        <v/>
      </c>
      <c r="S124" s="47" t="n"/>
      <c r="T124" s="47" t="n"/>
      <c r="U124" s="47" t="n"/>
    </row>
    <row r="125">
      <c r="A125" s="42" t="inlineStr">
        <is>
          <t>B-0121</t>
        </is>
      </c>
      <c r="B125" s="52" t="n"/>
      <c r="C125" s="43" t="str">
        <f>IF(AND($B125="",$G125=""),"",IF(COUNTIF('Plan Cultivos'!$D$5:$D$204,"?*")=1,INDEX('Plan Cultivos'!$A$5:$A$204,MATCH("?*",'Plan Cultivos'!$D$5:$D$204,0)),""))</f>
        <v/>
      </c>
      <c r="D125" s="41" t="str">
        <f>IF(AND($B125="",$G125=""),"",ML_N)</f>
        <v/>
      </c>
      <c r="E125" s="43" t="str">
        <f>IF($C125="","",IFERROR(VLOOKUP($C125,'Plan Cultivos'!$A$5:$D$204,4,FALSE)&amp;"",""))</f>
        <v/>
      </c>
      <c r="F125" s="43" t="n"/>
      <c r="G125" s="43" t="n"/>
      <c r="H125" s="45" t="n"/>
      <c r="I125" s="45" t="n"/>
      <c r="J125" s="45" t="n"/>
      <c r="K125" s="51" t="n"/>
      <c r="L125" s="43" t="n"/>
      <c r="M125" s="51" t="n"/>
      <c r="N125" s="45" t="n"/>
      <c r="O125" s="45" t="n"/>
      <c r="P125" s="45" t="n"/>
      <c r="Q125" s="45" t="n"/>
      <c r="R125" s="43" t="str">
        <f>IF(AND($B125="",$G125=""),"",ML_RESP)</f>
        <v/>
      </c>
      <c r="S125" s="45" t="n"/>
      <c r="T125" s="45" t="n"/>
      <c r="U125" s="45" t="n"/>
    </row>
    <row r="126">
      <c r="A126" s="57" t="inlineStr">
        <is>
          <t>B-0122</t>
        </is>
      </c>
      <c r="B126" s="59" t="n"/>
      <c r="C126" s="48" t="str">
        <f>IF(AND($B126="",$G126=""),"",IF(COUNTIF('Plan Cultivos'!$D$5:$D$204,"?*")=1,INDEX('Plan Cultivos'!$A$5:$A$204,MATCH("?*",'Plan Cultivos'!$D$5:$D$204,0)),""))</f>
        <v/>
      </c>
      <c r="D126" s="58" t="str">
        <f>IF(AND($B126="",$G126=""),"",ML_N)</f>
        <v/>
      </c>
      <c r="E126" s="48" t="str">
        <f>IF($C126="","",IFERROR(VLOOKUP($C126,'Plan Cultivos'!$A$5:$D$204,4,FALSE)&amp;"",""))</f>
        <v/>
      </c>
      <c r="F126" s="48" t="n"/>
      <c r="G126" s="48" t="n"/>
      <c r="H126" s="47" t="n"/>
      <c r="I126" s="47" t="n"/>
      <c r="J126" s="47" t="n"/>
      <c r="K126" s="49" t="n"/>
      <c r="L126" s="48" t="n"/>
      <c r="M126" s="49" t="n"/>
      <c r="N126" s="47" t="n"/>
      <c r="O126" s="47" t="n"/>
      <c r="P126" s="47" t="n"/>
      <c r="Q126" s="47" t="n"/>
      <c r="R126" s="48" t="str">
        <f>IF(AND($B126="",$G126=""),"",ML_RESP)</f>
        <v/>
      </c>
      <c r="S126" s="47" t="n"/>
      <c r="T126" s="47" t="n"/>
      <c r="U126" s="47" t="n"/>
    </row>
    <row r="127">
      <c r="A127" s="42" t="inlineStr">
        <is>
          <t>B-0123</t>
        </is>
      </c>
      <c r="B127" s="52" t="n"/>
      <c r="C127" s="43" t="str">
        <f>IF(AND($B127="",$G127=""),"",IF(COUNTIF('Plan Cultivos'!$D$5:$D$204,"?*")=1,INDEX('Plan Cultivos'!$A$5:$A$204,MATCH("?*",'Plan Cultivos'!$D$5:$D$204,0)),""))</f>
        <v/>
      </c>
      <c r="D127" s="41" t="str">
        <f>IF(AND($B127="",$G127=""),"",ML_N)</f>
        <v/>
      </c>
      <c r="E127" s="43" t="str">
        <f>IF($C127="","",IFERROR(VLOOKUP($C127,'Plan Cultivos'!$A$5:$D$204,4,FALSE)&amp;"",""))</f>
        <v/>
      </c>
      <c r="F127" s="43" t="n"/>
      <c r="G127" s="43" t="n"/>
      <c r="H127" s="45" t="n"/>
      <c r="I127" s="45" t="n"/>
      <c r="J127" s="45" t="n"/>
      <c r="K127" s="51" t="n"/>
      <c r="L127" s="43" t="n"/>
      <c r="M127" s="51" t="n"/>
      <c r="N127" s="45" t="n"/>
      <c r="O127" s="45" t="n"/>
      <c r="P127" s="45" t="n"/>
      <c r="Q127" s="45" t="n"/>
      <c r="R127" s="43" t="str">
        <f>IF(AND($B127="",$G127=""),"",ML_RESP)</f>
        <v/>
      </c>
      <c r="S127" s="45" t="n"/>
      <c r="T127" s="45" t="n"/>
      <c r="U127" s="45" t="n"/>
    </row>
    <row r="128">
      <c r="A128" s="57" t="inlineStr">
        <is>
          <t>B-0124</t>
        </is>
      </c>
      <c r="B128" s="59" t="n"/>
      <c r="C128" s="48" t="str">
        <f>IF(AND($B128="",$G128=""),"",IF(COUNTIF('Plan Cultivos'!$D$5:$D$204,"?*")=1,INDEX('Plan Cultivos'!$A$5:$A$204,MATCH("?*",'Plan Cultivos'!$D$5:$D$204,0)),""))</f>
        <v/>
      </c>
      <c r="D128" s="58" t="str">
        <f>IF(AND($B128="",$G128=""),"",ML_N)</f>
        <v/>
      </c>
      <c r="E128" s="48" t="str">
        <f>IF($C128="","",IFERROR(VLOOKUP($C128,'Plan Cultivos'!$A$5:$D$204,4,FALSE)&amp;"",""))</f>
        <v/>
      </c>
      <c r="F128" s="48" t="n"/>
      <c r="G128" s="48" t="n"/>
      <c r="H128" s="47" t="n"/>
      <c r="I128" s="47" t="n"/>
      <c r="J128" s="47" t="n"/>
      <c r="K128" s="49" t="n"/>
      <c r="L128" s="48" t="n"/>
      <c r="M128" s="49" t="n"/>
      <c r="N128" s="47" t="n"/>
      <c r="O128" s="47" t="n"/>
      <c r="P128" s="47" t="n"/>
      <c r="Q128" s="47" t="n"/>
      <c r="R128" s="48" t="str">
        <f>IF(AND($B128="",$G128=""),"",ML_RESP)</f>
        <v/>
      </c>
      <c r="S128" s="47" t="n"/>
      <c r="T128" s="47" t="n"/>
      <c r="U128" s="47" t="n"/>
    </row>
    <row r="129">
      <c r="A129" s="42" t="inlineStr">
        <is>
          <t>B-0125</t>
        </is>
      </c>
      <c r="B129" s="52" t="n"/>
      <c r="C129" s="43" t="str">
        <f>IF(AND($B129="",$G129=""),"",IF(COUNTIF('Plan Cultivos'!$D$5:$D$204,"?*")=1,INDEX('Plan Cultivos'!$A$5:$A$204,MATCH("?*",'Plan Cultivos'!$D$5:$D$204,0)),""))</f>
        <v/>
      </c>
      <c r="D129" s="41" t="str">
        <f>IF(AND($B129="",$G129=""),"",ML_N)</f>
        <v/>
      </c>
      <c r="E129" s="43" t="str">
        <f>IF($C129="","",IFERROR(VLOOKUP($C129,'Plan Cultivos'!$A$5:$D$204,4,FALSE)&amp;"",""))</f>
        <v/>
      </c>
      <c r="F129" s="43" t="n"/>
      <c r="G129" s="43" t="n"/>
      <c r="H129" s="45" t="n"/>
      <c r="I129" s="45" t="n"/>
      <c r="J129" s="45" t="n"/>
      <c r="K129" s="51" t="n"/>
      <c r="L129" s="43" t="n"/>
      <c r="M129" s="51" t="n"/>
      <c r="N129" s="45" t="n"/>
      <c r="O129" s="45" t="n"/>
      <c r="P129" s="45" t="n"/>
      <c r="Q129" s="45" t="n"/>
      <c r="R129" s="43" t="str">
        <f>IF(AND($B129="",$G129=""),"",ML_RESP)</f>
        <v/>
      </c>
      <c r="S129" s="45" t="n"/>
      <c r="T129" s="45" t="n"/>
      <c r="U129" s="45" t="n"/>
    </row>
    <row r="130">
      <c r="A130" s="57" t="inlineStr">
        <is>
          <t>B-0126</t>
        </is>
      </c>
      <c r="B130" s="59" t="n"/>
      <c r="C130" s="48" t="str">
        <f>IF(AND($B130="",$G130=""),"",IF(COUNTIF('Plan Cultivos'!$D$5:$D$204,"?*")=1,INDEX('Plan Cultivos'!$A$5:$A$204,MATCH("?*",'Plan Cultivos'!$D$5:$D$204,0)),""))</f>
        <v/>
      </c>
      <c r="D130" s="58" t="str">
        <f>IF(AND($B130="",$G130=""),"",ML_N)</f>
        <v/>
      </c>
      <c r="E130" s="48" t="str">
        <f>IF($C130="","",IFERROR(VLOOKUP($C130,'Plan Cultivos'!$A$5:$D$204,4,FALSE)&amp;"",""))</f>
        <v/>
      </c>
      <c r="F130" s="48" t="n"/>
      <c r="G130" s="48" t="n"/>
      <c r="H130" s="47" t="n"/>
      <c r="I130" s="47" t="n"/>
      <c r="J130" s="47" t="n"/>
      <c r="K130" s="49" t="n"/>
      <c r="L130" s="48" t="n"/>
      <c r="M130" s="49" t="n"/>
      <c r="N130" s="47" t="n"/>
      <c r="O130" s="47" t="n"/>
      <c r="P130" s="47" t="n"/>
      <c r="Q130" s="47" t="n"/>
      <c r="R130" s="48" t="str">
        <f>IF(AND($B130="",$G130=""),"",ML_RESP)</f>
        <v/>
      </c>
      <c r="S130" s="47" t="n"/>
      <c r="T130" s="47" t="n"/>
      <c r="U130" s="47" t="n"/>
    </row>
    <row r="131">
      <c r="A131" s="42" t="inlineStr">
        <is>
          <t>B-0127</t>
        </is>
      </c>
      <c r="B131" s="52" t="n"/>
      <c r="C131" s="43" t="str">
        <f>IF(AND($B131="",$G131=""),"",IF(COUNTIF('Plan Cultivos'!$D$5:$D$204,"?*")=1,INDEX('Plan Cultivos'!$A$5:$A$204,MATCH("?*",'Plan Cultivos'!$D$5:$D$204,0)),""))</f>
        <v/>
      </c>
      <c r="D131" s="41" t="str">
        <f>IF(AND($B131="",$G131=""),"",ML_N)</f>
        <v/>
      </c>
      <c r="E131" s="43" t="str">
        <f>IF($C131="","",IFERROR(VLOOKUP($C131,'Plan Cultivos'!$A$5:$D$204,4,FALSE)&amp;"",""))</f>
        <v/>
      </c>
      <c r="F131" s="43" t="n"/>
      <c r="G131" s="43" t="n"/>
      <c r="H131" s="45" t="n"/>
      <c r="I131" s="45" t="n"/>
      <c r="J131" s="45" t="n"/>
      <c r="K131" s="51" t="n"/>
      <c r="L131" s="43" t="n"/>
      <c r="M131" s="51" t="n"/>
      <c r="N131" s="45" t="n"/>
      <c r="O131" s="45" t="n"/>
      <c r="P131" s="45" t="n"/>
      <c r="Q131" s="45" t="n"/>
      <c r="R131" s="43" t="str">
        <f>IF(AND($B131="",$G131=""),"",ML_RESP)</f>
        <v/>
      </c>
      <c r="S131" s="45" t="n"/>
      <c r="T131" s="45" t="n"/>
      <c r="U131" s="45" t="n"/>
    </row>
    <row r="132">
      <c r="A132" s="57" t="inlineStr">
        <is>
          <t>B-0128</t>
        </is>
      </c>
      <c r="B132" s="59" t="n"/>
      <c r="C132" s="48" t="str">
        <f>IF(AND($B132="",$G132=""),"",IF(COUNTIF('Plan Cultivos'!$D$5:$D$204,"?*")=1,INDEX('Plan Cultivos'!$A$5:$A$204,MATCH("?*",'Plan Cultivos'!$D$5:$D$204,0)),""))</f>
        <v/>
      </c>
      <c r="D132" s="58" t="str">
        <f>IF(AND($B132="",$G132=""),"",ML_N)</f>
        <v/>
      </c>
      <c r="E132" s="48" t="str">
        <f>IF($C132="","",IFERROR(VLOOKUP($C132,'Plan Cultivos'!$A$5:$D$204,4,FALSE)&amp;"",""))</f>
        <v/>
      </c>
      <c r="F132" s="48" t="n"/>
      <c r="G132" s="48" t="n"/>
      <c r="H132" s="47" t="n"/>
      <c r="I132" s="47" t="n"/>
      <c r="J132" s="47" t="n"/>
      <c r="K132" s="49" t="n"/>
      <c r="L132" s="48" t="n"/>
      <c r="M132" s="49" t="n"/>
      <c r="N132" s="47" t="n"/>
      <c r="O132" s="47" t="n"/>
      <c r="P132" s="47" t="n"/>
      <c r="Q132" s="47" t="n"/>
      <c r="R132" s="48" t="str">
        <f>IF(AND($B132="",$G132=""),"",ML_RESP)</f>
        <v/>
      </c>
      <c r="S132" s="47" t="n"/>
      <c r="T132" s="47" t="n"/>
      <c r="U132" s="47" t="n"/>
    </row>
    <row r="133">
      <c r="A133" s="42" t="inlineStr">
        <is>
          <t>B-0129</t>
        </is>
      </c>
      <c r="B133" s="52" t="n"/>
      <c r="C133" s="43" t="str">
        <f>IF(AND($B133="",$G133=""),"",IF(COUNTIF('Plan Cultivos'!$D$5:$D$204,"?*")=1,INDEX('Plan Cultivos'!$A$5:$A$204,MATCH("?*",'Plan Cultivos'!$D$5:$D$204,0)),""))</f>
        <v/>
      </c>
      <c r="D133" s="41" t="str">
        <f>IF(AND($B133="",$G133=""),"",ML_N)</f>
        <v/>
      </c>
      <c r="E133" s="43" t="str">
        <f>IF($C133="","",IFERROR(VLOOKUP($C133,'Plan Cultivos'!$A$5:$D$204,4,FALSE)&amp;"",""))</f>
        <v/>
      </c>
      <c r="F133" s="43" t="n"/>
      <c r="G133" s="43" t="n"/>
      <c r="H133" s="45" t="n"/>
      <c r="I133" s="45" t="n"/>
      <c r="J133" s="45" t="n"/>
      <c r="K133" s="51" t="n"/>
      <c r="L133" s="43" t="n"/>
      <c r="M133" s="51" t="n"/>
      <c r="N133" s="45" t="n"/>
      <c r="O133" s="45" t="n"/>
      <c r="P133" s="45" t="n"/>
      <c r="Q133" s="45" t="n"/>
      <c r="R133" s="43" t="str">
        <f>IF(AND($B133="",$G133=""),"",ML_RESP)</f>
        <v/>
      </c>
      <c r="S133" s="45" t="n"/>
      <c r="T133" s="45" t="n"/>
      <c r="U133" s="45" t="n"/>
    </row>
    <row r="134">
      <c r="A134" s="57" t="inlineStr">
        <is>
          <t>B-0130</t>
        </is>
      </c>
      <c r="B134" s="59" t="n"/>
      <c r="C134" s="48" t="str">
        <f>IF(AND($B134="",$G134=""),"",IF(COUNTIF('Plan Cultivos'!$D$5:$D$204,"?*")=1,INDEX('Plan Cultivos'!$A$5:$A$204,MATCH("?*",'Plan Cultivos'!$D$5:$D$204,0)),""))</f>
        <v/>
      </c>
      <c r="D134" s="58" t="str">
        <f>IF(AND($B134="",$G134=""),"",ML_N)</f>
        <v/>
      </c>
      <c r="E134" s="48" t="str">
        <f>IF($C134="","",IFERROR(VLOOKUP($C134,'Plan Cultivos'!$A$5:$D$204,4,FALSE)&amp;"",""))</f>
        <v/>
      </c>
      <c r="F134" s="48" t="n"/>
      <c r="G134" s="48" t="n"/>
      <c r="H134" s="47" t="n"/>
      <c r="I134" s="47" t="n"/>
      <c r="J134" s="47" t="n"/>
      <c r="K134" s="49" t="n"/>
      <c r="L134" s="48" t="n"/>
      <c r="M134" s="49" t="n"/>
      <c r="N134" s="47" t="n"/>
      <c r="O134" s="47" t="n"/>
      <c r="P134" s="47" t="n"/>
      <c r="Q134" s="47" t="n"/>
      <c r="R134" s="48" t="str">
        <f>IF(AND($B134="",$G134=""),"",ML_RESP)</f>
        <v/>
      </c>
      <c r="S134" s="47" t="n"/>
      <c r="T134" s="47" t="n"/>
      <c r="U134" s="47" t="n"/>
    </row>
    <row r="135">
      <c r="A135" s="42" t="inlineStr">
        <is>
          <t>B-0131</t>
        </is>
      </c>
      <c r="B135" s="52" t="n"/>
      <c r="C135" s="43" t="str">
        <f>IF(AND($B135="",$G135=""),"",IF(COUNTIF('Plan Cultivos'!$D$5:$D$204,"?*")=1,INDEX('Plan Cultivos'!$A$5:$A$204,MATCH("?*",'Plan Cultivos'!$D$5:$D$204,0)),""))</f>
        <v/>
      </c>
      <c r="D135" s="41" t="str">
        <f>IF(AND($B135="",$G135=""),"",ML_N)</f>
        <v/>
      </c>
      <c r="E135" s="43" t="str">
        <f>IF($C135="","",IFERROR(VLOOKUP($C135,'Plan Cultivos'!$A$5:$D$204,4,FALSE)&amp;"",""))</f>
        <v/>
      </c>
      <c r="F135" s="43" t="n"/>
      <c r="G135" s="43" t="n"/>
      <c r="H135" s="45" t="n"/>
      <c r="I135" s="45" t="n"/>
      <c r="J135" s="45" t="n"/>
      <c r="K135" s="51" t="n"/>
      <c r="L135" s="43" t="n"/>
      <c r="M135" s="51" t="n"/>
      <c r="N135" s="45" t="n"/>
      <c r="O135" s="45" t="n"/>
      <c r="P135" s="45" t="n"/>
      <c r="Q135" s="45" t="n"/>
      <c r="R135" s="43" t="str">
        <f>IF(AND($B135="",$G135=""),"",ML_RESP)</f>
        <v/>
      </c>
      <c r="S135" s="45" t="n"/>
      <c r="T135" s="45" t="n"/>
      <c r="U135" s="45" t="n"/>
    </row>
    <row r="136">
      <c r="A136" s="57" t="inlineStr">
        <is>
          <t>B-0132</t>
        </is>
      </c>
      <c r="B136" s="59" t="n"/>
      <c r="C136" s="48" t="str">
        <f>IF(AND($B136="",$G136=""),"",IF(COUNTIF('Plan Cultivos'!$D$5:$D$204,"?*")=1,INDEX('Plan Cultivos'!$A$5:$A$204,MATCH("?*",'Plan Cultivos'!$D$5:$D$204,0)),""))</f>
        <v/>
      </c>
      <c r="D136" s="58" t="str">
        <f>IF(AND($B136="",$G136=""),"",ML_N)</f>
        <v/>
      </c>
      <c r="E136" s="48" t="str">
        <f>IF($C136="","",IFERROR(VLOOKUP($C136,'Plan Cultivos'!$A$5:$D$204,4,FALSE)&amp;"",""))</f>
        <v/>
      </c>
      <c r="F136" s="48" t="n"/>
      <c r="G136" s="48" t="n"/>
      <c r="H136" s="47" t="n"/>
      <c r="I136" s="47" t="n"/>
      <c r="J136" s="47" t="n"/>
      <c r="K136" s="49" t="n"/>
      <c r="L136" s="48" t="n"/>
      <c r="M136" s="49" t="n"/>
      <c r="N136" s="47" t="n"/>
      <c r="O136" s="47" t="n"/>
      <c r="P136" s="47" t="n"/>
      <c r="Q136" s="47" t="n"/>
      <c r="R136" s="48" t="str">
        <f>IF(AND($B136="",$G136=""),"",ML_RESP)</f>
        <v/>
      </c>
      <c r="S136" s="47" t="n"/>
      <c r="T136" s="47" t="n"/>
      <c r="U136" s="47" t="n"/>
    </row>
    <row r="137">
      <c r="A137" s="42" t="inlineStr">
        <is>
          <t>B-0133</t>
        </is>
      </c>
      <c r="B137" s="52" t="n"/>
      <c r="C137" s="43" t="str">
        <f>IF(AND($B137="",$G137=""),"",IF(COUNTIF('Plan Cultivos'!$D$5:$D$204,"?*")=1,INDEX('Plan Cultivos'!$A$5:$A$204,MATCH("?*",'Plan Cultivos'!$D$5:$D$204,0)),""))</f>
        <v/>
      </c>
      <c r="D137" s="41" t="str">
        <f>IF(AND($B137="",$G137=""),"",ML_N)</f>
        <v/>
      </c>
      <c r="E137" s="43" t="str">
        <f>IF($C137="","",IFERROR(VLOOKUP($C137,'Plan Cultivos'!$A$5:$D$204,4,FALSE)&amp;"",""))</f>
        <v/>
      </c>
      <c r="F137" s="43" t="n"/>
      <c r="G137" s="43" t="n"/>
      <c r="H137" s="45" t="n"/>
      <c r="I137" s="45" t="n"/>
      <c r="J137" s="45" t="n"/>
      <c r="K137" s="51" t="n"/>
      <c r="L137" s="43" t="n"/>
      <c r="M137" s="51" t="n"/>
      <c r="N137" s="45" t="n"/>
      <c r="O137" s="45" t="n"/>
      <c r="P137" s="45" t="n"/>
      <c r="Q137" s="45" t="n"/>
      <c r="R137" s="43" t="str">
        <f>IF(AND($B137="",$G137=""),"",ML_RESP)</f>
        <v/>
      </c>
      <c r="S137" s="45" t="n"/>
      <c r="T137" s="45" t="n"/>
      <c r="U137" s="45" t="n"/>
    </row>
    <row r="138">
      <c r="A138" s="57" t="inlineStr">
        <is>
          <t>B-0134</t>
        </is>
      </c>
      <c r="B138" s="59" t="n"/>
      <c r="C138" s="48" t="str">
        <f>IF(AND($B138="",$G138=""),"",IF(COUNTIF('Plan Cultivos'!$D$5:$D$204,"?*")=1,INDEX('Plan Cultivos'!$A$5:$A$204,MATCH("?*",'Plan Cultivos'!$D$5:$D$204,0)),""))</f>
        <v/>
      </c>
      <c r="D138" s="58" t="str">
        <f>IF(AND($B138="",$G138=""),"",ML_N)</f>
        <v/>
      </c>
      <c r="E138" s="48" t="str">
        <f>IF($C138="","",IFERROR(VLOOKUP($C138,'Plan Cultivos'!$A$5:$D$204,4,FALSE)&amp;"",""))</f>
        <v/>
      </c>
      <c r="F138" s="48" t="n"/>
      <c r="G138" s="48" t="n"/>
      <c r="H138" s="47" t="n"/>
      <c r="I138" s="47" t="n"/>
      <c r="J138" s="47" t="n"/>
      <c r="K138" s="49" t="n"/>
      <c r="L138" s="48" t="n"/>
      <c r="M138" s="49" t="n"/>
      <c r="N138" s="47" t="n"/>
      <c r="O138" s="47" t="n"/>
      <c r="P138" s="47" t="n"/>
      <c r="Q138" s="47" t="n"/>
      <c r="R138" s="48" t="str">
        <f>IF(AND($B138="",$G138=""),"",ML_RESP)</f>
        <v/>
      </c>
      <c r="S138" s="47" t="n"/>
      <c r="T138" s="47" t="n"/>
      <c r="U138" s="47" t="n"/>
    </row>
    <row r="139">
      <c r="A139" s="42" t="inlineStr">
        <is>
          <t>B-0135</t>
        </is>
      </c>
      <c r="B139" s="52" t="n"/>
      <c r="C139" s="43" t="str">
        <f>IF(AND($B139="",$G139=""),"",IF(COUNTIF('Plan Cultivos'!$D$5:$D$204,"?*")=1,INDEX('Plan Cultivos'!$A$5:$A$204,MATCH("?*",'Plan Cultivos'!$D$5:$D$204,0)),""))</f>
        <v/>
      </c>
      <c r="D139" s="41" t="str">
        <f>IF(AND($B139="",$G139=""),"",ML_N)</f>
        <v/>
      </c>
      <c r="E139" s="43" t="str">
        <f>IF($C139="","",IFERROR(VLOOKUP($C139,'Plan Cultivos'!$A$5:$D$204,4,FALSE)&amp;"",""))</f>
        <v/>
      </c>
      <c r="F139" s="43" t="n"/>
      <c r="G139" s="43" t="n"/>
      <c r="H139" s="45" t="n"/>
      <c r="I139" s="45" t="n"/>
      <c r="J139" s="45" t="n"/>
      <c r="K139" s="51" t="n"/>
      <c r="L139" s="43" t="n"/>
      <c r="M139" s="51" t="n"/>
      <c r="N139" s="45" t="n"/>
      <c r="O139" s="45" t="n"/>
      <c r="P139" s="45" t="n"/>
      <c r="Q139" s="45" t="n"/>
      <c r="R139" s="43" t="str">
        <f>IF(AND($B139="",$G139=""),"",ML_RESP)</f>
        <v/>
      </c>
      <c r="S139" s="45" t="n"/>
      <c r="T139" s="45" t="n"/>
      <c r="U139" s="45" t="n"/>
    </row>
    <row r="140">
      <c r="A140" s="57" t="inlineStr">
        <is>
          <t>B-0136</t>
        </is>
      </c>
      <c r="B140" s="59" t="n"/>
      <c r="C140" s="48" t="str">
        <f>IF(AND($B140="",$G140=""),"",IF(COUNTIF('Plan Cultivos'!$D$5:$D$204,"?*")=1,INDEX('Plan Cultivos'!$A$5:$A$204,MATCH("?*",'Plan Cultivos'!$D$5:$D$204,0)),""))</f>
        <v/>
      </c>
      <c r="D140" s="58" t="str">
        <f>IF(AND($B140="",$G140=""),"",ML_N)</f>
        <v/>
      </c>
      <c r="E140" s="48" t="str">
        <f>IF($C140="","",IFERROR(VLOOKUP($C140,'Plan Cultivos'!$A$5:$D$204,4,FALSE)&amp;"",""))</f>
        <v/>
      </c>
      <c r="F140" s="48" t="n"/>
      <c r="G140" s="48" t="n"/>
      <c r="H140" s="47" t="n"/>
      <c r="I140" s="47" t="n"/>
      <c r="J140" s="47" t="n"/>
      <c r="K140" s="49" t="n"/>
      <c r="L140" s="48" t="n"/>
      <c r="M140" s="49" t="n"/>
      <c r="N140" s="47" t="n"/>
      <c r="O140" s="47" t="n"/>
      <c r="P140" s="47" t="n"/>
      <c r="Q140" s="47" t="n"/>
      <c r="R140" s="48" t="str">
        <f>IF(AND($B140="",$G140=""),"",ML_RESP)</f>
        <v/>
      </c>
      <c r="S140" s="47" t="n"/>
      <c r="T140" s="47" t="n"/>
      <c r="U140" s="47" t="n"/>
    </row>
    <row r="141">
      <c r="A141" s="42" t="inlineStr">
        <is>
          <t>B-0137</t>
        </is>
      </c>
      <c r="B141" s="52" t="n"/>
      <c r="C141" s="43" t="str">
        <f>IF(AND($B141="",$G141=""),"",IF(COUNTIF('Plan Cultivos'!$D$5:$D$204,"?*")=1,INDEX('Plan Cultivos'!$A$5:$A$204,MATCH("?*",'Plan Cultivos'!$D$5:$D$204,0)),""))</f>
        <v/>
      </c>
      <c r="D141" s="41" t="str">
        <f>IF(AND($B141="",$G141=""),"",ML_N)</f>
        <v/>
      </c>
      <c r="E141" s="43" t="str">
        <f>IF($C141="","",IFERROR(VLOOKUP($C141,'Plan Cultivos'!$A$5:$D$204,4,FALSE)&amp;"",""))</f>
        <v/>
      </c>
      <c r="F141" s="43" t="n"/>
      <c r="G141" s="43" t="n"/>
      <c r="H141" s="45" t="n"/>
      <c r="I141" s="45" t="n"/>
      <c r="J141" s="45" t="n"/>
      <c r="K141" s="51" t="n"/>
      <c r="L141" s="43" t="n"/>
      <c r="M141" s="51" t="n"/>
      <c r="N141" s="45" t="n"/>
      <c r="O141" s="45" t="n"/>
      <c r="P141" s="45" t="n"/>
      <c r="Q141" s="45" t="n"/>
      <c r="R141" s="43" t="str">
        <f>IF(AND($B141="",$G141=""),"",ML_RESP)</f>
        <v/>
      </c>
      <c r="S141" s="45" t="n"/>
      <c r="T141" s="45" t="n"/>
      <c r="U141" s="45" t="n"/>
    </row>
    <row r="142">
      <c r="A142" s="57" t="inlineStr">
        <is>
          <t>B-0138</t>
        </is>
      </c>
      <c r="B142" s="59" t="n"/>
      <c r="C142" s="48" t="str">
        <f>IF(AND($B142="",$G142=""),"",IF(COUNTIF('Plan Cultivos'!$D$5:$D$204,"?*")=1,INDEX('Plan Cultivos'!$A$5:$A$204,MATCH("?*",'Plan Cultivos'!$D$5:$D$204,0)),""))</f>
        <v/>
      </c>
      <c r="D142" s="58" t="str">
        <f>IF(AND($B142="",$G142=""),"",ML_N)</f>
        <v/>
      </c>
      <c r="E142" s="48" t="str">
        <f>IF($C142="","",IFERROR(VLOOKUP($C142,'Plan Cultivos'!$A$5:$D$204,4,FALSE)&amp;"",""))</f>
        <v/>
      </c>
      <c r="F142" s="48" t="n"/>
      <c r="G142" s="48" t="n"/>
      <c r="H142" s="47" t="n"/>
      <c r="I142" s="47" t="n"/>
      <c r="J142" s="47" t="n"/>
      <c r="K142" s="49" t="n"/>
      <c r="L142" s="48" t="n"/>
      <c r="M142" s="49" t="n"/>
      <c r="N142" s="47" t="n"/>
      <c r="O142" s="47" t="n"/>
      <c r="P142" s="47" t="n"/>
      <c r="Q142" s="47" t="n"/>
      <c r="R142" s="48" t="str">
        <f>IF(AND($B142="",$G142=""),"",ML_RESP)</f>
        <v/>
      </c>
      <c r="S142" s="47" t="n"/>
      <c r="T142" s="47" t="n"/>
      <c r="U142" s="47" t="n"/>
    </row>
    <row r="143">
      <c r="A143" s="42" t="inlineStr">
        <is>
          <t>B-0139</t>
        </is>
      </c>
      <c r="B143" s="52" t="n"/>
      <c r="C143" s="43" t="str">
        <f>IF(AND($B143="",$G143=""),"",IF(COUNTIF('Plan Cultivos'!$D$5:$D$204,"?*")=1,INDEX('Plan Cultivos'!$A$5:$A$204,MATCH("?*",'Plan Cultivos'!$D$5:$D$204,0)),""))</f>
        <v/>
      </c>
      <c r="D143" s="41" t="str">
        <f>IF(AND($B143="",$G143=""),"",ML_N)</f>
        <v/>
      </c>
      <c r="E143" s="43" t="str">
        <f>IF($C143="","",IFERROR(VLOOKUP($C143,'Plan Cultivos'!$A$5:$D$204,4,FALSE)&amp;"",""))</f>
        <v/>
      </c>
      <c r="F143" s="43" t="n"/>
      <c r="G143" s="43" t="n"/>
      <c r="H143" s="45" t="n"/>
      <c r="I143" s="45" t="n"/>
      <c r="J143" s="45" t="n"/>
      <c r="K143" s="51" t="n"/>
      <c r="L143" s="43" t="n"/>
      <c r="M143" s="51" t="n"/>
      <c r="N143" s="45" t="n"/>
      <c r="O143" s="45" t="n"/>
      <c r="P143" s="45" t="n"/>
      <c r="Q143" s="45" t="n"/>
      <c r="R143" s="43" t="str">
        <f>IF(AND($B143="",$G143=""),"",ML_RESP)</f>
        <v/>
      </c>
      <c r="S143" s="45" t="n"/>
      <c r="T143" s="45" t="n"/>
      <c r="U143" s="45" t="n"/>
    </row>
    <row r="144">
      <c r="A144" s="57" t="inlineStr">
        <is>
          <t>B-0140</t>
        </is>
      </c>
      <c r="B144" s="59" t="n"/>
      <c r="C144" s="48" t="str">
        <f>IF(AND($B144="",$G144=""),"",IF(COUNTIF('Plan Cultivos'!$D$5:$D$204,"?*")=1,INDEX('Plan Cultivos'!$A$5:$A$204,MATCH("?*",'Plan Cultivos'!$D$5:$D$204,0)),""))</f>
        <v/>
      </c>
      <c r="D144" s="58" t="str">
        <f>IF(AND($B144="",$G144=""),"",ML_N)</f>
        <v/>
      </c>
      <c r="E144" s="48" t="str">
        <f>IF($C144="","",IFERROR(VLOOKUP($C144,'Plan Cultivos'!$A$5:$D$204,4,FALSE)&amp;"",""))</f>
        <v/>
      </c>
      <c r="F144" s="48" t="n"/>
      <c r="G144" s="48" t="n"/>
      <c r="H144" s="47" t="n"/>
      <c r="I144" s="47" t="n"/>
      <c r="J144" s="47" t="n"/>
      <c r="K144" s="49" t="n"/>
      <c r="L144" s="48" t="n"/>
      <c r="M144" s="49" t="n"/>
      <c r="N144" s="47" t="n"/>
      <c r="O144" s="47" t="n"/>
      <c r="P144" s="47" t="n"/>
      <c r="Q144" s="47" t="n"/>
      <c r="R144" s="48" t="str">
        <f>IF(AND($B144="",$G144=""),"",ML_RESP)</f>
        <v/>
      </c>
      <c r="S144" s="47" t="n"/>
      <c r="T144" s="47" t="n"/>
      <c r="U144" s="47" t="n"/>
    </row>
    <row r="145">
      <c r="A145" s="42" t="inlineStr">
        <is>
          <t>B-0141</t>
        </is>
      </c>
      <c r="B145" s="52" t="n"/>
      <c r="C145" s="43" t="str">
        <f>IF(AND($B145="",$G145=""),"",IF(COUNTIF('Plan Cultivos'!$D$5:$D$204,"?*")=1,INDEX('Plan Cultivos'!$A$5:$A$204,MATCH("?*",'Plan Cultivos'!$D$5:$D$204,0)),""))</f>
        <v/>
      </c>
      <c r="D145" s="41" t="str">
        <f>IF(AND($B145="",$G145=""),"",ML_N)</f>
        <v/>
      </c>
      <c r="E145" s="43" t="str">
        <f>IF($C145="","",IFERROR(VLOOKUP($C145,'Plan Cultivos'!$A$5:$D$204,4,FALSE)&amp;"",""))</f>
        <v/>
      </c>
      <c r="F145" s="43" t="n"/>
      <c r="G145" s="43" t="n"/>
      <c r="H145" s="45" t="n"/>
      <c r="I145" s="45" t="n"/>
      <c r="J145" s="45" t="n"/>
      <c r="K145" s="51" t="n"/>
      <c r="L145" s="43" t="n"/>
      <c r="M145" s="51" t="n"/>
      <c r="N145" s="45" t="n"/>
      <c r="O145" s="45" t="n"/>
      <c r="P145" s="45" t="n"/>
      <c r="Q145" s="45" t="n"/>
      <c r="R145" s="43" t="str">
        <f>IF(AND($B145="",$G145=""),"",ML_RESP)</f>
        <v/>
      </c>
      <c r="S145" s="45" t="n"/>
      <c r="T145" s="45" t="n"/>
      <c r="U145" s="45" t="n"/>
    </row>
    <row r="146">
      <c r="A146" s="57" t="inlineStr">
        <is>
          <t>B-0142</t>
        </is>
      </c>
      <c r="B146" s="59" t="n"/>
      <c r="C146" s="48" t="str">
        <f>IF(AND($B146="",$G146=""),"",IF(COUNTIF('Plan Cultivos'!$D$5:$D$204,"?*")=1,INDEX('Plan Cultivos'!$A$5:$A$204,MATCH("?*",'Plan Cultivos'!$D$5:$D$204,0)),""))</f>
        <v/>
      </c>
      <c r="D146" s="58" t="str">
        <f>IF(AND($B146="",$G146=""),"",ML_N)</f>
        <v/>
      </c>
      <c r="E146" s="48" t="str">
        <f>IF($C146="","",IFERROR(VLOOKUP($C146,'Plan Cultivos'!$A$5:$D$204,4,FALSE)&amp;"",""))</f>
        <v/>
      </c>
      <c r="F146" s="48" t="n"/>
      <c r="G146" s="48" t="n"/>
      <c r="H146" s="47" t="n"/>
      <c r="I146" s="47" t="n"/>
      <c r="J146" s="47" t="n"/>
      <c r="K146" s="49" t="n"/>
      <c r="L146" s="48" t="n"/>
      <c r="M146" s="49" t="n"/>
      <c r="N146" s="47" t="n"/>
      <c r="O146" s="47" t="n"/>
      <c r="P146" s="47" t="n"/>
      <c r="Q146" s="47" t="n"/>
      <c r="R146" s="48" t="str">
        <f>IF(AND($B146="",$G146=""),"",ML_RESP)</f>
        <v/>
      </c>
      <c r="S146" s="47" t="n"/>
      <c r="T146" s="47" t="n"/>
      <c r="U146" s="47" t="n"/>
    </row>
    <row r="147">
      <c r="A147" s="42" t="inlineStr">
        <is>
          <t>B-0143</t>
        </is>
      </c>
      <c r="B147" s="52" t="n"/>
      <c r="C147" s="43" t="str">
        <f>IF(AND($B147="",$G147=""),"",IF(COUNTIF('Plan Cultivos'!$D$5:$D$204,"?*")=1,INDEX('Plan Cultivos'!$A$5:$A$204,MATCH("?*",'Plan Cultivos'!$D$5:$D$204,0)),""))</f>
        <v/>
      </c>
      <c r="D147" s="41" t="str">
        <f>IF(AND($B147="",$G147=""),"",ML_N)</f>
        <v/>
      </c>
      <c r="E147" s="43" t="str">
        <f>IF($C147="","",IFERROR(VLOOKUP($C147,'Plan Cultivos'!$A$5:$D$204,4,FALSE)&amp;"",""))</f>
        <v/>
      </c>
      <c r="F147" s="43" t="n"/>
      <c r="G147" s="43" t="n"/>
      <c r="H147" s="45" t="n"/>
      <c r="I147" s="45" t="n"/>
      <c r="J147" s="45" t="n"/>
      <c r="K147" s="51" t="n"/>
      <c r="L147" s="43" t="n"/>
      <c r="M147" s="51" t="n"/>
      <c r="N147" s="45" t="n"/>
      <c r="O147" s="45" t="n"/>
      <c r="P147" s="45" t="n"/>
      <c r="Q147" s="45" t="n"/>
      <c r="R147" s="43" t="str">
        <f>IF(AND($B147="",$G147=""),"",ML_RESP)</f>
        <v/>
      </c>
      <c r="S147" s="45" t="n"/>
      <c r="T147" s="45" t="n"/>
      <c r="U147" s="45" t="n"/>
    </row>
    <row r="148">
      <c r="A148" s="57" t="inlineStr">
        <is>
          <t>B-0144</t>
        </is>
      </c>
      <c r="B148" s="59" t="n"/>
      <c r="C148" s="48" t="str">
        <f>IF(AND($B148="",$G148=""),"",IF(COUNTIF('Plan Cultivos'!$D$5:$D$204,"?*")=1,INDEX('Plan Cultivos'!$A$5:$A$204,MATCH("?*",'Plan Cultivos'!$D$5:$D$204,0)),""))</f>
        <v/>
      </c>
      <c r="D148" s="58" t="str">
        <f>IF(AND($B148="",$G148=""),"",ML_N)</f>
        <v/>
      </c>
      <c r="E148" s="48" t="str">
        <f>IF($C148="","",IFERROR(VLOOKUP($C148,'Plan Cultivos'!$A$5:$D$204,4,FALSE)&amp;"",""))</f>
        <v/>
      </c>
      <c r="F148" s="48" t="n"/>
      <c r="G148" s="48" t="n"/>
      <c r="H148" s="47" t="n"/>
      <c r="I148" s="47" t="n"/>
      <c r="J148" s="47" t="n"/>
      <c r="K148" s="49" t="n"/>
      <c r="L148" s="48" t="n"/>
      <c r="M148" s="49" t="n"/>
      <c r="N148" s="47" t="n"/>
      <c r="O148" s="47" t="n"/>
      <c r="P148" s="47" t="n"/>
      <c r="Q148" s="47" t="n"/>
      <c r="R148" s="48" t="str">
        <f>IF(AND($B148="",$G148=""),"",ML_RESP)</f>
        <v/>
      </c>
      <c r="S148" s="47" t="n"/>
      <c r="T148" s="47" t="n"/>
      <c r="U148" s="47" t="n"/>
    </row>
    <row r="149">
      <c r="A149" s="42" t="inlineStr">
        <is>
          <t>B-0145</t>
        </is>
      </c>
      <c r="B149" s="52" t="n"/>
      <c r="C149" s="43" t="str">
        <f>IF(AND($B149="",$G149=""),"",IF(COUNTIF('Plan Cultivos'!$D$5:$D$204,"?*")=1,INDEX('Plan Cultivos'!$A$5:$A$204,MATCH("?*",'Plan Cultivos'!$D$5:$D$204,0)),""))</f>
        <v/>
      </c>
      <c r="D149" s="41" t="str">
        <f>IF(AND($B149="",$G149=""),"",ML_N)</f>
        <v/>
      </c>
      <c r="E149" s="43" t="str">
        <f>IF($C149="","",IFERROR(VLOOKUP($C149,'Plan Cultivos'!$A$5:$D$204,4,FALSE)&amp;"",""))</f>
        <v/>
      </c>
      <c r="F149" s="43" t="n"/>
      <c r="G149" s="43" t="n"/>
      <c r="H149" s="45" t="n"/>
      <c r="I149" s="45" t="n"/>
      <c r="J149" s="45" t="n"/>
      <c r="K149" s="51" t="n"/>
      <c r="L149" s="43" t="n"/>
      <c r="M149" s="51" t="n"/>
      <c r="N149" s="45" t="n"/>
      <c r="O149" s="45" t="n"/>
      <c r="P149" s="45" t="n"/>
      <c r="Q149" s="45" t="n"/>
      <c r="R149" s="43" t="str">
        <f>IF(AND($B149="",$G149=""),"",ML_RESP)</f>
        <v/>
      </c>
      <c r="S149" s="45" t="n"/>
      <c r="T149" s="45" t="n"/>
      <c r="U149" s="45" t="n"/>
    </row>
    <row r="150">
      <c r="A150" s="57" t="inlineStr">
        <is>
          <t>B-0146</t>
        </is>
      </c>
      <c r="B150" s="59" t="n"/>
      <c r="C150" s="48" t="str">
        <f>IF(AND($B150="",$G150=""),"",IF(COUNTIF('Plan Cultivos'!$D$5:$D$204,"?*")=1,INDEX('Plan Cultivos'!$A$5:$A$204,MATCH("?*",'Plan Cultivos'!$D$5:$D$204,0)),""))</f>
        <v/>
      </c>
      <c r="D150" s="58" t="str">
        <f>IF(AND($B150="",$G150=""),"",ML_N)</f>
        <v/>
      </c>
      <c r="E150" s="48" t="str">
        <f>IF($C150="","",IFERROR(VLOOKUP($C150,'Plan Cultivos'!$A$5:$D$204,4,FALSE)&amp;"",""))</f>
        <v/>
      </c>
      <c r="F150" s="48" t="n"/>
      <c r="G150" s="48" t="n"/>
      <c r="H150" s="47" t="n"/>
      <c r="I150" s="47" t="n"/>
      <c r="J150" s="47" t="n"/>
      <c r="K150" s="49" t="n"/>
      <c r="L150" s="48" t="n"/>
      <c r="M150" s="49" t="n"/>
      <c r="N150" s="47" t="n"/>
      <c r="O150" s="47" t="n"/>
      <c r="P150" s="47" t="n"/>
      <c r="Q150" s="47" t="n"/>
      <c r="R150" s="48" t="str">
        <f>IF(AND($B150="",$G150=""),"",ML_RESP)</f>
        <v/>
      </c>
      <c r="S150" s="47" t="n"/>
      <c r="T150" s="47" t="n"/>
      <c r="U150" s="47" t="n"/>
    </row>
    <row r="151">
      <c r="A151" s="42" t="inlineStr">
        <is>
          <t>B-0147</t>
        </is>
      </c>
      <c r="B151" s="52" t="n"/>
      <c r="C151" s="43" t="str">
        <f>IF(AND($B151="",$G151=""),"",IF(COUNTIF('Plan Cultivos'!$D$5:$D$204,"?*")=1,INDEX('Plan Cultivos'!$A$5:$A$204,MATCH("?*",'Plan Cultivos'!$D$5:$D$204,0)),""))</f>
        <v/>
      </c>
      <c r="D151" s="41" t="str">
        <f>IF(AND($B151="",$G151=""),"",ML_N)</f>
        <v/>
      </c>
      <c r="E151" s="43" t="str">
        <f>IF($C151="","",IFERROR(VLOOKUP($C151,'Plan Cultivos'!$A$5:$D$204,4,FALSE)&amp;"",""))</f>
        <v/>
      </c>
      <c r="F151" s="43" t="n"/>
      <c r="G151" s="43" t="n"/>
      <c r="H151" s="45" t="n"/>
      <c r="I151" s="45" t="n"/>
      <c r="J151" s="45" t="n"/>
      <c r="K151" s="51" t="n"/>
      <c r="L151" s="43" t="n"/>
      <c r="M151" s="51" t="n"/>
      <c r="N151" s="45" t="n"/>
      <c r="O151" s="45" t="n"/>
      <c r="P151" s="45" t="n"/>
      <c r="Q151" s="45" t="n"/>
      <c r="R151" s="43" t="str">
        <f>IF(AND($B151="",$G151=""),"",ML_RESP)</f>
        <v/>
      </c>
      <c r="S151" s="45" t="n"/>
      <c r="T151" s="45" t="n"/>
      <c r="U151" s="45" t="n"/>
    </row>
    <row r="152">
      <c r="A152" s="57" t="inlineStr">
        <is>
          <t>B-0148</t>
        </is>
      </c>
      <c r="B152" s="59" t="n"/>
      <c r="C152" s="48" t="str">
        <f>IF(AND($B152="",$G152=""),"",IF(COUNTIF('Plan Cultivos'!$D$5:$D$204,"?*")=1,INDEX('Plan Cultivos'!$A$5:$A$204,MATCH("?*",'Plan Cultivos'!$D$5:$D$204,0)),""))</f>
        <v/>
      </c>
      <c r="D152" s="58" t="str">
        <f>IF(AND($B152="",$G152=""),"",ML_N)</f>
        <v/>
      </c>
      <c r="E152" s="48" t="str">
        <f>IF($C152="","",IFERROR(VLOOKUP($C152,'Plan Cultivos'!$A$5:$D$204,4,FALSE)&amp;"",""))</f>
        <v/>
      </c>
      <c r="F152" s="48" t="n"/>
      <c r="G152" s="48" t="n"/>
      <c r="H152" s="47" t="n"/>
      <c r="I152" s="47" t="n"/>
      <c r="J152" s="47" t="n"/>
      <c r="K152" s="49" t="n"/>
      <c r="L152" s="48" t="n"/>
      <c r="M152" s="49" t="n"/>
      <c r="N152" s="47" t="n"/>
      <c r="O152" s="47" t="n"/>
      <c r="P152" s="47" t="n"/>
      <c r="Q152" s="47" t="n"/>
      <c r="R152" s="48" t="str">
        <f>IF(AND($B152="",$G152=""),"",ML_RESP)</f>
        <v/>
      </c>
      <c r="S152" s="47" t="n"/>
      <c r="T152" s="47" t="n"/>
      <c r="U152" s="47" t="n"/>
    </row>
    <row r="153">
      <c r="A153" s="42" t="inlineStr">
        <is>
          <t>B-0149</t>
        </is>
      </c>
      <c r="B153" s="52" t="n"/>
      <c r="C153" s="43" t="str">
        <f>IF(AND($B153="",$G153=""),"",IF(COUNTIF('Plan Cultivos'!$D$5:$D$204,"?*")=1,INDEX('Plan Cultivos'!$A$5:$A$204,MATCH("?*",'Plan Cultivos'!$D$5:$D$204,0)),""))</f>
        <v/>
      </c>
      <c r="D153" s="41" t="str">
        <f>IF(AND($B153="",$G153=""),"",ML_N)</f>
        <v/>
      </c>
      <c r="E153" s="43" t="str">
        <f>IF($C153="","",IFERROR(VLOOKUP($C153,'Plan Cultivos'!$A$5:$D$204,4,FALSE)&amp;"",""))</f>
        <v/>
      </c>
      <c r="F153" s="43" t="n"/>
      <c r="G153" s="43" t="n"/>
      <c r="H153" s="45" t="n"/>
      <c r="I153" s="45" t="n"/>
      <c r="J153" s="45" t="n"/>
      <c r="K153" s="51" t="n"/>
      <c r="L153" s="43" t="n"/>
      <c r="M153" s="51" t="n"/>
      <c r="N153" s="45" t="n"/>
      <c r="O153" s="45" t="n"/>
      <c r="P153" s="45" t="n"/>
      <c r="Q153" s="45" t="n"/>
      <c r="R153" s="43" t="str">
        <f>IF(AND($B153="",$G153=""),"",ML_RESP)</f>
        <v/>
      </c>
      <c r="S153" s="45" t="n"/>
      <c r="T153" s="45" t="n"/>
      <c r="U153" s="45" t="n"/>
    </row>
    <row r="154">
      <c r="A154" s="57" t="inlineStr">
        <is>
          <t>B-0150</t>
        </is>
      </c>
      <c r="B154" s="59" t="n"/>
      <c r="C154" s="48" t="str">
        <f>IF(AND($B154="",$G154=""),"",IF(COUNTIF('Plan Cultivos'!$D$5:$D$204,"?*")=1,INDEX('Plan Cultivos'!$A$5:$A$204,MATCH("?*",'Plan Cultivos'!$D$5:$D$204,0)),""))</f>
        <v/>
      </c>
      <c r="D154" s="58" t="str">
        <f>IF(AND($B154="",$G154=""),"",ML_N)</f>
        <v/>
      </c>
      <c r="E154" s="48" t="str">
        <f>IF($C154="","",IFERROR(VLOOKUP($C154,'Plan Cultivos'!$A$5:$D$204,4,FALSE)&amp;"",""))</f>
        <v/>
      </c>
      <c r="F154" s="48" t="n"/>
      <c r="G154" s="48" t="n"/>
      <c r="H154" s="47" t="n"/>
      <c r="I154" s="47" t="n"/>
      <c r="J154" s="47" t="n"/>
      <c r="K154" s="49" t="n"/>
      <c r="L154" s="48" t="n"/>
      <c r="M154" s="49" t="n"/>
      <c r="N154" s="47" t="n"/>
      <c r="O154" s="47" t="n"/>
      <c r="P154" s="47" t="n"/>
      <c r="Q154" s="47" t="n"/>
      <c r="R154" s="48" t="str">
        <f>IF(AND($B154="",$G154=""),"",ML_RESP)</f>
        <v/>
      </c>
      <c r="S154" s="47" t="n"/>
      <c r="T154" s="47" t="n"/>
      <c r="U154" s="47" t="n"/>
    </row>
    <row r="155">
      <c r="A155" s="42" t="inlineStr">
        <is>
          <t>B-0151</t>
        </is>
      </c>
      <c r="B155" s="52" t="n"/>
      <c r="C155" s="43" t="str">
        <f>IF(AND($B155="",$G155=""),"",IF(COUNTIF('Plan Cultivos'!$D$5:$D$204,"?*")=1,INDEX('Plan Cultivos'!$A$5:$A$204,MATCH("?*",'Plan Cultivos'!$D$5:$D$204,0)),""))</f>
        <v/>
      </c>
      <c r="D155" s="41" t="str">
        <f>IF(AND($B155="",$G155=""),"",ML_N)</f>
        <v/>
      </c>
      <c r="E155" s="43" t="str">
        <f>IF($C155="","",IFERROR(VLOOKUP($C155,'Plan Cultivos'!$A$5:$D$204,4,FALSE)&amp;"",""))</f>
        <v/>
      </c>
      <c r="F155" s="43" t="n"/>
      <c r="G155" s="43" t="n"/>
      <c r="H155" s="45" t="n"/>
      <c r="I155" s="45" t="n"/>
      <c r="J155" s="45" t="n"/>
      <c r="K155" s="51" t="n"/>
      <c r="L155" s="43" t="n"/>
      <c r="M155" s="51" t="n"/>
      <c r="N155" s="45" t="n"/>
      <c r="O155" s="45" t="n"/>
      <c r="P155" s="45" t="n"/>
      <c r="Q155" s="45" t="n"/>
      <c r="R155" s="43" t="str">
        <f>IF(AND($B155="",$G155=""),"",ML_RESP)</f>
        <v/>
      </c>
      <c r="S155" s="45" t="n"/>
      <c r="T155" s="45" t="n"/>
      <c r="U155" s="45" t="n"/>
    </row>
    <row r="156">
      <c r="A156" s="57" t="inlineStr">
        <is>
          <t>B-0152</t>
        </is>
      </c>
      <c r="B156" s="59" t="n"/>
      <c r="C156" s="48" t="str">
        <f>IF(AND($B156="",$G156=""),"",IF(COUNTIF('Plan Cultivos'!$D$5:$D$204,"?*")=1,INDEX('Plan Cultivos'!$A$5:$A$204,MATCH("?*",'Plan Cultivos'!$D$5:$D$204,0)),""))</f>
        <v/>
      </c>
      <c r="D156" s="58" t="str">
        <f>IF(AND($B156="",$G156=""),"",ML_N)</f>
        <v/>
      </c>
      <c r="E156" s="48" t="str">
        <f>IF($C156="","",IFERROR(VLOOKUP($C156,'Plan Cultivos'!$A$5:$D$204,4,FALSE)&amp;"",""))</f>
        <v/>
      </c>
      <c r="F156" s="48" t="n"/>
      <c r="G156" s="48" t="n"/>
      <c r="H156" s="47" t="n"/>
      <c r="I156" s="47" t="n"/>
      <c r="J156" s="47" t="n"/>
      <c r="K156" s="49" t="n"/>
      <c r="L156" s="48" t="n"/>
      <c r="M156" s="49" t="n"/>
      <c r="N156" s="47" t="n"/>
      <c r="O156" s="47" t="n"/>
      <c r="P156" s="47" t="n"/>
      <c r="Q156" s="47" t="n"/>
      <c r="R156" s="48" t="str">
        <f>IF(AND($B156="",$G156=""),"",ML_RESP)</f>
        <v/>
      </c>
      <c r="S156" s="47" t="n"/>
      <c r="T156" s="47" t="n"/>
      <c r="U156" s="47" t="n"/>
    </row>
    <row r="157">
      <c r="A157" s="42" t="inlineStr">
        <is>
          <t>B-0153</t>
        </is>
      </c>
      <c r="B157" s="52" t="n"/>
      <c r="C157" s="43" t="str">
        <f>IF(AND($B157="",$G157=""),"",IF(COUNTIF('Plan Cultivos'!$D$5:$D$204,"?*")=1,INDEX('Plan Cultivos'!$A$5:$A$204,MATCH("?*",'Plan Cultivos'!$D$5:$D$204,0)),""))</f>
        <v/>
      </c>
      <c r="D157" s="41" t="str">
        <f>IF(AND($B157="",$G157=""),"",ML_N)</f>
        <v/>
      </c>
      <c r="E157" s="43" t="str">
        <f>IF($C157="","",IFERROR(VLOOKUP($C157,'Plan Cultivos'!$A$5:$D$204,4,FALSE)&amp;"",""))</f>
        <v/>
      </c>
      <c r="F157" s="43" t="n"/>
      <c r="G157" s="43" t="n"/>
      <c r="H157" s="45" t="n"/>
      <c r="I157" s="45" t="n"/>
      <c r="J157" s="45" t="n"/>
      <c r="K157" s="51" t="n"/>
      <c r="L157" s="43" t="n"/>
      <c r="M157" s="51" t="n"/>
      <c r="N157" s="45" t="n"/>
      <c r="O157" s="45" t="n"/>
      <c r="P157" s="45" t="n"/>
      <c r="Q157" s="45" t="n"/>
      <c r="R157" s="43" t="str">
        <f>IF(AND($B157="",$G157=""),"",ML_RESP)</f>
        <v/>
      </c>
      <c r="S157" s="45" t="n"/>
      <c r="T157" s="45" t="n"/>
      <c r="U157" s="45" t="n"/>
    </row>
    <row r="158">
      <c r="A158" s="57" t="inlineStr">
        <is>
          <t>B-0154</t>
        </is>
      </c>
      <c r="B158" s="59" t="n"/>
      <c r="C158" s="48" t="str">
        <f>IF(AND($B158="",$G158=""),"",IF(COUNTIF('Plan Cultivos'!$D$5:$D$204,"?*")=1,INDEX('Plan Cultivos'!$A$5:$A$204,MATCH("?*",'Plan Cultivos'!$D$5:$D$204,0)),""))</f>
        <v/>
      </c>
      <c r="D158" s="58" t="str">
        <f>IF(AND($B158="",$G158=""),"",ML_N)</f>
        <v/>
      </c>
      <c r="E158" s="48" t="str">
        <f>IF($C158="","",IFERROR(VLOOKUP($C158,'Plan Cultivos'!$A$5:$D$204,4,FALSE)&amp;"",""))</f>
        <v/>
      </c>
      <c r="F158" s="48" t="n"/>
      <c r="G158" s="48" t="n"/>
      <c r="H158" s="47" t="n"/>
      <c r="I158" s="47" t="n"/>
      <c r="J158" s="47" t="n"/>
      <c r="K158" s="49" t="n"/>
      <c r="L158" s="48" t="n"/>
      <c r="M158" s="49" t="n"/>
      <c r="N158" s="47" t="n"/>
      <c r="O158" s="47" t="n"/>
      <c r="P158" s="47" t="n"/>
      <c r="Q158" s="47" t="n"/>
      <c r="R158" s="48" t="str">
        <f>IF(AND($B158="",$G158=""),"",ML_RESP)</f>
        <v/>
      </c>
      <c r="S158" s="47" t="n"/>
      <c r="T158" s="47" t="n"/>
      <c r="U158" s="47" t="n"/>
    </row>
    <row r="159">
      <c r="A159" s="42" t="inlineStr">
        <is>
          <t>B-0155</t>
        </is>
      </c>
      <c r="B159" s="52" t="n"/>
      <c r="C159" s="43" t="str">
        <f>IF(AND($B159="",$G159=""),"",IF(COUNTIF('Plan Cultivos'!$D$5:$D$204,"?*")=1,INDEX('Plan Cultivos'!$A$5:$A$204,MATCH("?*",'Plan Cultivos'!$D$5:$D$204,0)),""))</f>
        <v/>
      </c>
      <c r="D159" s="41" t="str">
        <f>IF(AND($B159="",$G159=""),"",ML_N)</f>
        <v/>
      </c>
      <c r="E159" s="43" t="str">
        <f>IF($C159="","",IFERROR(VLOOKUP($C159,'Plan Cultivos'!$A$5:$D$204,4,FALSE)&amp;"",""))</f>
        <v/>
      </c>
      <c r="F159" s="43" t="n"/>
      <c r="G159" s="43" t="n"/>
      <c r="H159" s="45" t="n"/>
      <c r="I159" s="45" t="n"/>
      <c r="J159" s="45" t="n"/>
      <c r="K159" s="51" t="n"/>
      <c r="L159" s="43" t="n"/>
      <c r="M159" s="51" t="n"/>
      <c r="N159" s="45" t="n"/>
      <c r="O159" s="45" t="n"/>
      <c r="P159" s="45" t="n"/>
      <c r="Q159" s="45" t="n"/>
      <c r="R159" s="43" t="str">
        <f>IF(AND($B159="",$G159=""),"",ML_RESP)</f>
        <v/>
      </c>
      <c r="S159" s="45" t="n"/>
      <c r="T159" s="45" t="n"/>
      <c r="U159" s="45" t="n"/>
    </row>
    <row r="160">
      <c r="A160" s="57" t="inlineStr">
        <is>
          <t>B-0156</t>
        </is>
      </c>
      <c r="B160" s="59" t="n"/>
      <c r="C160" s="48" t="str">
        <f>IF(AND($B160="",$G160=""),"",IF(COUNTIF('Plan Cultivos'!$D$5:$D$204,"?*")=1,INDEX('Plan Cultivos'!$A$5:$A$204,MATCH("?*",'Plan Cultivos'!$D$5:$D$204,0)),""))</f>
        <v/>
      </c>
      <c r="D160" s="58" t="str">
        <f>IF(AND($B160="",$G160=""),"",ML_N)</f>
        <v/>
      </c>
      <c r="E160" s="48" t="str">
        <f>IF($C160="","",IFERROR(VLOOKUP($C160,'Plan Cultivos'!$A$5:$D$204,4,FALSE)&amp;"",""))</f>
        <v/>
      </c>
      <c r="F160" s="48" t="n"/>
      <c r="G160" s="48" t="n"/>
      <c r="H160" s="47" t="n"/>
      <c r="I160" s="47" t="n"/>
      <c r="J160" s="47" t="n"/>
      <c r="K160" s="49" t="n"/>
      <c r="L160" s="48" t="n"/>
      <c r="M160" s="49" t="n"/>
      <c r="N160" s="47" t="n"/>
      <c r="O160" s="47" t="n"/>
      <c r="P160" s="47" t="n"/>
      <c r="Q160" s="47" t="n"/>
      <c r="R160" s="48" t="str">
        <f>IF(AND($B160="",$G160=""),"",ML_RESP)</f>
        <v/>
      </c>
      <c r="S160" s="47" t="n"/>
      <c r="T160" s="47" t="n"/>
      <c r="U160" s="47" t="n"/>
    </row>
    <row r="161">
      <c r="A161" s="42" t="inlineStr">
        <is>
          <t>B-0157</t>
        </is>
      </c>
      <c r="B161" s="52" t="n"/>
      <c r="C161" s="43" t="str">
        <f>IF(AND($B161="",$G161=""),"",IF(COUNTIF('Plan Cultivos'!$D$5:$D$204,"?*")=1,INDEX('Plan Cultivos'!$A$5:$A$204,MATCH("?*",'Plan Cultivos'!$D$5:$D$204,0)),""))</f>
        <v/>
      </c>
      <c r="D161" s="41" t="str">
        <f>IF(AND($B161="",$G161=""),"",ML_N)</f>
        <v/>
      </c>
      <c r="E161" s="43" t="str">
        <f>IF($C161="","",IFERROR(VLOOKUP($C161,'Plan Cultivos'!$A$5:$D$204,4,FALSE)&amp;"",""))</f>
        <v/>
      </c>
      <c r="F161" s="43" t="n"/>
      <c r="G161" s="43" t="n"/>
      <c r="H161" s="45" t="n"/>
      <c r="I161" s="45" t="n"/>
      <c r="J161" s="45" t="n"/>
      <c r="K161" s="51" t="n"/>
      <c r="L161" s="43" t="n"/>
      <c r="M161" s="51" t="n"/>
      <c r="N161" s="45" t="n"/>
      <c r="O161" s="45" t="n"/>
      <c r="P161" s="45" t="n"/>
      <c r="Q161" s="45" t="n"/>
      <c r="R161" s="43" t="str">
        <f>IF(AND($B161="",$G161=""),"",ML_RESP)</f>
        <v/>
      </c>
      <c r="S161" s="45" t="n"/>
      <c r="T161" s="45" t="n"/>
      <c r="U161" s="45" t="n"/>
    </row>
    <row r="162">
      <c r="A162" s="57" t="inlineStr">
        <is>
          <t>B-0158</t>
        </is>
      </c>
      <c r="B162" s="59" t="n"/>
      <c r="C162" s="48" t="str">
        <f>IF(AND($B162="",$G162=""),"",IF(COUNTIF('Plan Cultivos'!$D$5:$D$204,"?*")=1,INDEX('Plan Cultivos'!$A$5:$A$204,MATCH("?*",'Plan Cultivos'!$D$5:$D$204,0)),""))</f>
        <v/>
      </c>
      <c r="D162" s="58" t="str">
        <f>IF(AND($B162="",$G162=""),"",ML_N)</f>
        <v/>
      </c>
      <c r="E162" s="48" t="str">
        <f>IF($C162="","",IFERROR(VLOOKUP($C162,'Plan Cultivos'!$A$5:$D$204,4,FALSE)&amp;"",""))</f>
        <v/>
      </c>
      <c r="F162" s="48" t="n"/>
      <c r="G162" s="48" t="n"/>
      <c r="H162" s="47" t="n"/>
      <c r="I162" s="47" t="n"/>
      <c r="J162" s="47" t="n"/>
      <c r="K162" s="49" t="n"/>
      <c r="L162" s="48" t="n"/>
      <c r="M162" s="49" t="n"/>
      <c r="N162" s="47" t="n"/>
      <c r="O162" s="47" t="n"/>
      <c r="P162" s="47" t="n"/>
      <c r="Q162" s="47" t="n"/>
      <c r="R162" s="48" t="str">
        <f>IF(AND($B162="",$G162=""),"",ML_RESP)</f>
        <v/>
      </c>
      <c r="S162" s="47" t="n"/>
      <c r="T162" s="47" t="n"/>
      <c r="U162" s="47" t="n"/>
    </row>
    <row r="163">
      <c r="A163" s="42" t="inlineStr">
        <is>
          <t>B-0159</t>
        </is>
      </c>
      <c r="B163" s="52" t="n"/>
      <c r="C163" s="43" t="str">
        <f>IF(AND($B163="",$G163=""),"",IF(COUNTIF('Plan Cultivos'!$D$5:$D$204,"?*")=1,INDEX('Plan Cultivos'!$A$5:$A$204,MATCH("?*",'Plan Cultivos'!$D$5:$D$204,0)),""))</f>
        <v/>
      </c>
      <c r="D163" s="41" t="str">
        <f>IF(AND($B163="",$G163=""),"",ML_N)</f>
        <v/>
      </c>
      <c r="E163" s="43" t="str">
        <f>IF($C163="","",IFERROR(VLOOKUP($C163,'Plan Cultivos'!$A$5:$D$204,4,FALSE)&amp;"",""))</f>
        <v/>
      </c>
      <c r="F163" s="43" t="n"/>
      <c r="G163" s="43" t="n"/>
      <c r="H163" s="45" t="n"/>
      <c r="I163" s="45" t="n"/>
      <c r="J163" s="45" t="n"/>
      <c r="K163" s="51" t="n"/>
      <c r="L163" s="43" t="n"/>
      <c r="M163" s="51" t="n"/>
      <c r="N163" s="45" t="n"/>
      <c r="O163" s="45" t="n"/>
      <c r="P163" s="45" t="n"/>
      <c r="Q163" s="45" t="n"/>
      <c r="R163" s="43" t="str">
        <f>IF(AND($B163="",$G163=""),"",ML_RESP)</f>
        <v/>
      </c>
      <c r="S163" s="45" t="n"/>
      <c r="T163" s="45" t="n"/>
      <c r="U163" s="45" t="n"/>
    </row>
    <row r="164">
      <c r="A164" s="57" t="inlineStr">
        <is>
          <t>B-0160</t>
        </is>
      </c>
      <c r="B164" s="59" t="n"/>
      <c r="C164" s="48" t="str">
        <f>IF(AND($B164="",$G164=""),"",IF(COUNTIF('Plan Cultivos'!$D$5:$D$204,"?*")=1,INDEX('Plan Cultivos'!$A$5:$A$204,MATCH("?*",'Plan Cultivos'!$D$5:$D$204,0)),""))</f>
        <v/>
      </c>
      <c r="D164" s="58" t="str">
        <f>IF(AND($B164="",$G164=""),"",ML_N)</f>
        <v/>
      </c>
      <c r="E164" s="48" t="str">
        <f>IF($C164="","",IFERROR(VLOOKUP($C164,'Plan Cultivos'!$A$5:$D$204,4,FALSE)&amp;"",""))</f>
        <v/>
      </c>
      <c r="F164" s="48" t="n"/>
      <c r="G164" s="48" t="n"/>
      <c r="H164" s="47" t="n"/>
      <c r="I164" s="47" t="n"/>
      <c r="J164" s="47" t="n"/>
      <c r="K164" s="49" t="n"/>
      <c r="L164" s="48" t="n"/>
      <c r="M164" s="49" t="n"/>
      <c r="N164" s="47" t="n"/>
      <c r="O164" s="47" t="n"/>
      <c r="P164" s="47" t="n"/>
      <c r="Q164" s="47" t="n"/>
      <c r="R164" s="48" t="str">
        <f>IF(AND($B164="",$G164=""),"",ML_RESP)</f>
        <v/>
      </c>
      <c r="S164" s="47" t="n"/>
      <c r="T164" s="47" t="n"/>
      <c r="U164" s="47" t="n"/>
    </row>
    <row r="165">
      <c r="A165" s="42" t="inlineStr">
        <is>
          <t>B-0161</t>
        </is>
      </c>
      <c r="B165" s="52" t="n"/>
      <c r="C165" s="43" t="str">
        <f>IF(AND($B165="",$G165=""),"",IF(COUNTIF('Plan Cultivos'!$D$5:$D$204,"?*")=1,INDEX('Plan Cultivos'!$A$5:$A$204,MATCH("?*",'Plan Cultivos'!$D$5:$D$204,0)),""))</f>
        <v/>
      </c>
      <c r="D165" s="41" t="str">
        <f>IF(AND($B165="",$G165=""),"",ML_N)</f>
        <v/>
      </c>
      <c r="E165" s="43" t="str">
        <f>IF($C165="","",IFERROR(VLOOKUP($C165,'Plan Cultivos'!$A$5:$D$204,4,FALSE)&amp;"",""))</f>
        <v/>
      </c>
      <c r="F165" s="43" t="n"/>
      <c r="G165" s="43" t="n"/>
      <c r="H165" s="45" t="n"/>
      <c r="I165" s="45" t="n"/>
      <c r="J165" s="45" t="n"/>
      <c r="K165" s="51" t="n"/>
      <c r="L165" s="43" t="n"/>
      <c r="M165" s="51" t="n"/>
      <c r="N165" s="45" t="n"/>
      <c r="O165" s="45" t="n"/>
      <c r="P165" s="45" t="n"/>
      <c r="Q165" s="45" t="n"/>
      <c r="R165" s="43" t="str">
        <f>IF(AND($B165="",$G165=""),"",ML_RESP)</f>
        <v/>
      </c>
      <c r="S165" s="45" t="n"/>
      <c r="T165" s="45" t="n"/>
      <c r="U165" s="45" t="n"/>
    </row>
    <row r="166">
      <c r="A166" s="57" t="inlineStr">
        <is>
          <t>B-0162</t>
        </is>
      </c>
      <c r="B166" s="59" t="n"/>
      <c r="C166" s="48" t="str">
        <f>IF(AND($B166="",$G166=""),"",IF(COUNTIF('Plan Cultivos'!$D$5:$D$204,"?*")=1,INDEX('Plan Cultivos'!$A$5:$A$204,MATCH("?*",'Plan Cultivos'!$D$5:$D$204,0)),""))</f>
        <v/>
      </c>
      <c r="D166" s="58" t="str">
        <f>IF(AND($B166="",$G166=""),"",ML_N)</f>
        <v/>
      </c>
      <c r="E166" s="48" t="str">
        <f>IF($C166="","",IFERROR(VLOOKUP($C166,'Plan Cultivos'!$A$5:$D$204,4,FALSE)&amp;"",""))</f>
        <v/>
      </c>
      <c r="F166" s="48" t="n"/>
      <c r="G166" s="48" t="n"/>
      <c r="H166" s="47" t="n"/>
      <c r="I166" s="47" t="n"/>
      <c r="J166" s="47" t="n"/>
      <c r="K166" s="49" t="n"/>
      <c r="L166" s="48" t="n"/>
      <c r="M166" s="49" t="n"/>
      <c r="N166" s="47" t="n"/>
      <c r="O166" s="47" t="n"/>
      <c r="P166" s="47" t="n"/>
      <c r="Q166" s="47" t="n"/>
      <c r="R166" s="48" t="str">
        <f>IF(AND($B166="",$G166=""),"",ML_RESP)</f>
        <v/>
      </c>
      <c r="S166" s="47" t="n"/>
      <c r="T166" s="47" t="n"/>
      <c r="U166" s="47" t="n"/>
    </row>
    <row r="167">
      <c r="A167" s="42" t="inlineStr">
        <is>
          <t>B-0163</t>
        </is>
      </c>
      <c r="B167" s="52" t="n"/>
      <c r="C167" s="43" t="str">
        <f>IF(AND($B167="",$G167=""),"",IF(COUNTIF('Plan Cultivos'!$D$5:$D$204,"?*")=1,INDEX('Plan Cultivos'!$A$5:$A$204,MATCH("?*",'Plan Cultivos'!$D$5:$D$204,0)),""))</f>
        <v/>
      </c>
      <c r="D167" s="41" t="str">
        <f>IF(AND($B167="",$G167=""),"",ML_N)</f>
        <v/>
      </c>
      <c r="E167" s="43" t="str">
        <f>IF($C167="","",IFERROR(VLOOKUP($C167,'Plan Cultivos'!$A$5:$D$204,4,FALSE)&amp;"",""))</f>
        <v/>
      </c>
      <c r="F167" s="43" t="n"/>
      <c r="G167" s="43" t="n"/>
      <c r="H167" s="45" t="n"/>
      <c r="I167" s="45" t="n"/>
      <c r="J167" s="45" t="n"/>
      <c r="K167" s="51" t="n"/>
      <c r="L167" s="43" t="n"/>
      <c r="M167" s="51" t="n"/>
      <c r="N167" s="45" t="n"/>
      <c r="O167" s="45" t="n"/>
      <c r="P167" s="45" t="n"/>
      <c r="Q167" s="45" t="n"/>
      <c r="R167" s="43" t="str">
        <f>IF(AND($B167="",$G167=""),"",ML_RESP)</f>
        <v/>
      </c>
      <c r="S167" s="45" t="n"/>
      <c r="T167" s="45" t="n"/>
      <c r="U167" s="45" t="n"/>
    </row>
    <row r="168">
      <c r="A168" s="57" t="inlineStr">
        <is>
          <t>B-0164</t>
        </is>
      </c>
      <c r="B168" s="59" t="n"/>
      <c r="C168" s="48" t="str">
        <f>IF(AND($B168="",$G168=""),"",IF(COUNTIF('Plan Cultivos'!$D$5:$D$204,"?*")=1,INDEX('Plan Cultivos'!$A$5:$A$204,MATCH("?*",'Plan Cultivos'!$D$5:$D$204,0)),""))</f>
        <v/>
      </c>
      <c r="D168" s="58" t="str">
        <f>IF(AND($B168="",$G168=""),"",ML_N)</f>
        <v/>
      </c>
      <c r="E168" s="48" t="str">
        <f>IF($C168="","",IFERROR(VLOOKUP($C168,'Plan Cultivos'!$A$5:$D$204,4,FALSE)&amp;"",""))</f>
        <v/>
      </c>
      <c r="F168" s="48" t="n"/>
      <c r="G168" s="48" t="n"/>
      <c r="H168" s="47" t="n"/>
      <c r="I168" s="47" t="n"/>
      <c r="J168" s="47" t="n"/>
      <c r="K168" s="49" t="n"/>
      <c r="L168" s="48" t="n"/>
      <c r="M168" s="49" t="n"/>
      <c r="N168" s="47" t="n"/>
      <c r="O168" s="47" t="n"/>
      <c r="P168" s="47" t="n"/>
      <c r="Q168" s="47" t="n"/>
      <c r="R168" s="48" t="str">
        <f>IF(AND($B168="",$G168=""),"",ML_RESP)</f>
        <v/>
      </c>
      <c r="S168" s="47" t="n"/>
      <c r="T168" s="47" t="n"/>
      <c r="U168" s="47" t="n"/>
    </row>
    <row r="169">
      <c r="A169" s="42" t="inlineStr">
        <is>
          <t>B-0165</t>
        </is>
      </c>
      <c r="B169" s="52" t="n"/>
      <c r="C169" s="43" t="str">
        <f>IF(AND($B169="",$G169=""),"",IF(COUNTIF('Plan Cultivos'!$D$5:$D$204,"?*")=1,INDEX('Plan Cultivos'!$A$5:$A$204,MATCH("?*",'Plan Cultivos'!$D$5:$D$204,0)),""))</f>
        <v/>
      </c>
      <c r="D169" s="41" t="str">
        <f>IF(AND($B169="",$G169=""),"",ML_N)</f>
        <v/>
      </c>
      <c r="E169" s="43" t="str">
        <f>IF($C169="","",IFERROR(VLOOKUP($C169,'Plan Cultivos'!$A$5:$D$204,4,FALSE)&amp;"",""))</f>
        <v/>
      </c>
      <c r="F169" s="43" t="n"/>
      <c r="G169" s="43" t="n"/>
      <c r="H169" s="45" t="n"/>
      <c r="I169" s="45" t="n"/>
      <c r="J169" s="45" t="n"/>
      <c r="K169" s="51" t="n"/>
      <c r="L169" s="43" t="n"/>
      <c r="M169" s="51" t="n"/>
      <c r="N169" s="45" t="n"/>
      <c r="O169" s="45" t="n"/>
      <c r="P169" s="45" t="n"/>
      <c r="Q169" s="45" t="n"/>
      <c r="R169" s="43" t="str">
        <f>IF(AND($B169="",$G169=""),"",ML_RESP)</f>
        <v/>
      </c>
      <c r="S169" s="45" t="n"/>
      <c r="T169" s="45" t="n"/>
      <c r="U169" s="45" t="n"/>
    </row>
    <row r="170">
      <c r="A170" s="57" t="inlineStr">
        <is>
          <t>B-0166</t>
        </is>
      </c>
      <c r="B170" s="59" t="n"/>
      <c r="C170" s="48" t="str">
        <f>IF(AND($B170="",$G170=""),"",IF(COUNTIF('Plan Cultivos'!$D$5:$D$204,"?*")=1,INDEX('Plan Cultivos'!$A$5:$A$204,MATCH("?*",'Plan Cultivos'!$D$5:$D$204,0)),""))</f>
        <v/>
      </c>
      <c r="D170" s="58" t="str">
        <f>IF(AND($B170="",$G170=""),"",ML_N)</f>
        <v/>
      </c>
      <c r="E170" s="48" t="str">
        <f>IF($C170="","",IFERROR(VLOOKUP($C170,'Plan Cultivos'!$A$5:$D$204,4,FALSE)&amp;"",""))</f>
        <v/>
      </c>
      <c r="F170" s="48" t="n"/>
      <c r="G170" s="48" t="n"/>
      <c r="H170" s="47" t="n"/>
      <c r="I170" s="47" t="n"/>
      <c r="J170" s="47" t="n"/>
      <c r="K170" s="49" t="n"/>
      <c r="L170" s="48" t="n"/>
      <c r="M170" s="49" t="n"/>
      <c r="N170" s="47" t="n"/>
      <c r="O170" s="47" t="n"/>
      <c r="P170" s="47" t="n"/>
      <c r="Q170" s="47" t="n"/>
      <c r="R170" s="48" t="str">
        <f>IF(AND($B170="",$G170=""),"",ML_RESP)</f>
        <v/>
      </c>
      <c r="S170" s="47" t="n"/>
      <c r="T170" s="47" t="n"/>
      <c r="U170" s="47" t="n"/>
    </row>
    <row r="171">
      <c r="A171" s="42" t="inlineStr">
        <is>
          <t>B-0167</t>
        </is>
      </c>
      <c r="B171" s="52" t="n"/>
      <c r="C171" s="43" t="str">
        <f>IF(AND($B171="",$G171=""),"",IF(COUNTIF('Plan Cultivos'!$D$5:$D$204,"?*")=1,INDEX('Plan Cultivos'!$A$5:$A$204,MATCH("?*",'Plan Cultivos'!$D$5:$D$204,0)),""))</f>
        <v/>
      </c>
      <c r="D171" s="41" t="str">
        <f>IF(AND($B171="",$G171=""),"",ML_N)</f>
        <v/>
      </c>
      <c r="E171" s="43" t="str">
        <f>IF($C171="","",IFERROR(VLOOKUP($C171,'Plan Cultivos'!$A$5:$D$204,4,FALSE)&amp;"",""))</f>
        <v/>
      </c>
      <c r="F171" s="43" t="n"/>
      <c r="G171" s="43" t="n"/>
      <c r="H171" s="45" t="n"/>
      <c r="I171" s="45" t="n"/>
      <c r="J171" s="45" t="n"/>
      <c r="K171" s="51" t="n"/>
      <c r="L171" s="43" t="n"/>
      <c r="M171" s="51" t="n"/>
      <c r="N171" s="45" t="n"/>
      <c r="O171" s="45" t="n"/>
      <c r="P171" s="45" t="n"/>
      <c r="Q171" s="45" t="n"/>
      <c r="R171" s="43" t="str">
        <f>IF(AND($B171="",$G171=""),"",ML_RESP)</f>
        <v/>
      </c>
      <c r="S171" s="45" t="n"/>
      <c r="T171" s="45" t="n"/>
      <c r="U171" s="45" t="n"/>
    </row>
    <row r="172">
      <c r="A172" s="57" t="inlineStr">
        <is>
          <t>B-0168</t>
        </is>
      </c>
      <c r="B172" s="59" t="n"/>
      <c r="C172" s="48" t="str">
        <f>IF(AND($B172="",$G172=""),"",IF(COUNTIF('Plan Cultivos'!$D$5:$D$204,"?*")=1,INDEX('Plan Cultivos'!$A$5:$A$204,MATCH("?*",'Plan Cultivos'!$D$5:$D$204,0)),""))</f>
        <v/>
      </c>
      <c r="D172" s="58" t="str">
        <f>IF(AND($B172="",$G172=""),"",ML_N)</f>
        <v/>
      </c>
      <c r="E172" s="48" t="str">
        <f>IF($C172="","",IFERROR(VLOOKUP($C172,'Plan Cultivos'!$A$5:$D$204,4,FALSE)&amp;"",""))</f>
        <v/>
      </c>
      <c r="F172" s="48" t="n"/>
      <c r="G172" s="48" t="n"/>
      <c r="H172" s="47" t="n"/>
      <c r="I172" s="47" t="n"/>
      <c r="J172" s="47" t="n"/>
      <c r="K172" s="49" t="n"/>
      <c r="L172" s="48" t="n"/>
      <c r="M172" s="49" t="n"/>
      <c r="N172" s="47" t="n"/>
      <c r="O172" s="47" t="n"/>
      <c r="P172" s="47" t="n"/>
      <c r="Q172" s="47" t="n"/>
      <c r="R172" s="48" t="str">
        <f>IF(AND($B172="",$G172=""),"",ML_RESP)</f>
        <v/>
      </c>
      <c r="S172" s="47" t="n"/>
      <c r="T172" s="47" t="n"/>
      <c r="U172" s="47" t="n"/>
    </row>
    <row r="173">
      <c r="A173" s="42" t="inlineStr">
        <is>
          <t>B-0169</t>
        </is>
      </c>
      <c r="B173" s="52" t="n"/>
      <c r="C173" s="43" t="str">
        <f>IF(AND($B173="",$G173=""),"",IF(COUNTIF('Plan Cultivos'!$D$5:$D$204,"?*")=1,INDEX('Plan Cultivos'!$A$5:$A$204,MATCH("?*",'Plan Cultivos'!$D$5:$D$204,0)),""))</f>
        <v/>
      </c>
      <c r="D173" s="41" t="str">
        <f>IF(AND($B173="",$G173=""),"",ML_N)</f>
        <v/>
      </c>
      <c r="E173" s="43" t="str">
        <f>IF($C173="","",IFERROR(VLOOKUP($C173,'Plan Cultivos'!$A$5:$D$204,4,FALSE)&amp;"",""))</f>
        <v/>
      </c>
      <c r="F173" s="43" t="n"/>
      <c r="G173" s="43" t="n"/>
      <c r="H173" s="45" t="n"/>
      <c r="I173" s="45" t="n"/>
      <c r="J173" s="45" t="n"/>
      <c r="K173" s="51" t="n"/>
      <c r="L173" s="43" t="n"/>
      <c r="M173" s="51" t="n"/>
      <c r="N173" s="45" t="n"/>
      <c r="O173" s="45" t="n"/>
      <c r="P173" s="45" t="n"/>
      <c r="Q173" s="45" t="n"/>
      <c r="R173" s="43" t="str">
        <f>IF(AND($B173="",$G173=""),"",ML_RESP)</f>
        <v/>
      </c>
      <c r="S173" s="45" t="n"/>
      <c r="T173" s="45" t="n"/>
      <c r="U173" s="45" t="n"/>
    </row>
    <row r="174">
      <c r="A174" s="57" t="inlineStr">
        <is>
          <t>B-0170</t>
        </is>
      </c>
      <c r="B174" s="59" t="n"/>
      <c r="C174" s="48" t="str">
        <f>IF(AND($B174="",$G174=""),"",IF(COUNTIF('Plan Cultivos'!$D$5:$D$204,"?*")=1,INDEX('Plan Cultivos'!$A$5:$A$204,MATCH("?*",'Plan Cultivos'!$D$5:$D$204,0)),""))</f>
        <v/>
      </c>
      <c r="D174" s="58" t="str">
        <f>IF(AND($B174="",$G174=""),"",ML_N)</f>
        <v/>
      </c>
      <c r="E174" s="48" t="str">
        <f>IF($C174="","",IFERROR(VLOOKUP($C174,'Plan Cultivos'!$A$5:$D$204,4,FALSE)&amp;"",""))</f>
        <v/>
      </c>
      <c r="F174" s="48" t="n"/>
      <c r="G174" s="48" t="n"/>
      <c r="H174" s="47" t="n"/>
      <c r="I174" s="47" t="n"/>
      <c r="J174" s="47" t="n"/>
      <c r="K174" s="49" t="n"/>
      <c r="L174" s="48" t="n"/>
      <c r="M174" s="49" t="n"/>
      <c r="N174" s="47" t="n"/>
      <c r="O174" s="47" t="n"/>
      <c r="P174" s="47" t="n"/>
      <c r="Q174" s="47" t="n"/>
      <c r="R174" s="48" t="str">
        <f>IF(AND($B174="",$G174=""),"",ML_RESP)</f>
        <v/>
      </c>
      <c r="S174" s="47" t="n"/>
      <c r="T174" s="47" t="n"/>
      <c r="U174" s="47" t="n"/>
    </row>
    <row r="175">
      <c r="A175" s="42" t="inlineStr">
        <is>
          <t>B-0171</t>
        </is>
      </c>
      <c r="B175" s="52" t="n"/>
      <c r="C175" s="43" t="str">
        <f>IF(AND($B175="",$G175=""),"",IF(COUNTIF('Plan Cultivos'!$D$5:$D$204,"?*")=1,INDEX('Plan Cultivos'!$A$5:$A$204,MATCH("?*",'Plan Cultivos'!$D$5:$D$204,0)),""))</f>
        <v/>
      </c>
      <c r="D175" s="41" t="str">
        <f>IF(AND($B175="",$G175=""),"",ML_N)</f>
        <v/>
      </c>
      <c r="E175" s="43" t="str">
        <f>IF($C175="","",IFERROR(VLOOKUP($C175,'Plan Cultivos'!$A$5:$D$204,4,FALSE)&amp;"",""))</f>
        <v/>
      </c>
      <c r="F175" s="43" t="n"/>
      <c r="G175" s="43" t="n"/>
      <c r="H175" s="45" t="n"/>
      <c r="I175" s="45" t="n"/>
      <c r="J175" s="45" t="n"/>
      <c r="K175" s="51" t="n"/>
      <c r="L175" s="43" t="n"/>
      <c r="M175" s="51" t="n"/>
      <c r="N175" s="45" t="n"/>
      <c r="O175" s="45" t="n"/>
      <c r="P175" s="45" t="n"/>
      <c r="Q175" s="45" t="n"/>
      <c r="R175" s="43" t="str">
        <f>IF(AND($B175="",$G175=""),"",ML_RESP)</f>
        <v/>
      </c>
      <c r="S175" s="45" t="n"/>
      <c r="T175" s="45" t="n"/>
      <c r="U175" s="45" t="n"/>
    </row>
    <row r="176">
      <c r="A176" s="57" t="inlineStr">
        <is>
          <t>B-0172</t>
        </is>
      </c>
      <c r="B176" s="59" t="n"/>
      <c r="C176" s="48" t="str">
        <f>IF(AND($B176="",$G176=""),"",IF(COUNTIF('Plan Cultivos'!$D$5:$D$204,"?*")=1,INDEX('Plan Cultivos'!$A$5:$A$204,MATCH("?*",'Plan Cultivos'!$D$5:$D$204,0)),""))</f>
        <v/>
      </c>
      <c r="D176" s="58" t="str">
        <f>IF(AND($B176="",$G176=""),"",ML_N)</f>
        <v/>
      </c>
      <c r="E176" s="48" t="str">
        <f>IF($C176="","",IFERROR(VLOOKUP($C176,'Plan Cultivos'!$A$5:$D$204,4,FALSE)&amp;"",""))</f>
        <v/>
      </c>
      <c r="F176" s="48" t="n"/>
      <c r="G176" s="48" t="n"/>
      <c r="H176" s="47" t="n"/>
      <c r="I176" s="47" t="n"/>
      <c r="J176" s="47" t="n"/>
      <c r="K176" s="49" t="n"/>
      <c r="L176" s="48" t="n"/>
      <c r="M176" s="49" t="n"/>
      <c r="N176" s="47" t="n"/>
      <c r="O176" s="47" t="n"/>
      <c r="P176" s="47" t="n"/>
      <c r="Q176" s="47" t="n"/>
      <c r="R176" s="48" t="str">
        <f>IF(AND($B176="",$G176=""),"",ML_RESP)</f>
        <v/>
      </c>
      <c r="S176" s="47" t="n"/>
      <c r="T176" s="47" t="n"/>
      <c r="U176" s="47" t="n"/>
    </row>
    <row r="177">
      <c r="A177" s="42" t="inlineStr">
        <is>
          <t>B-0173</t>
        </is>
      </c>
      <c r="B177" s="52" t="n"/>
      <c r="C177" s="43" t="str">
        <f>IF(AND($B177="",$G177=""),"",IF(COUNTIF('Plan Cultivos'!$D$5:$D$204,"?*")=1,INDEX('Plan Cultivos'!$A$5:$A$204,MATCH("?*",'Plan Cultivos'!$D$5:$D$204,0)),""))</f>
        <v/>
      </c>
      <c r="D177" s="41" t="str">
        <f>IF(AND($B177="",$G177=""),"",ML_N)</f>
        <v/>
      </c>
      <c r="E177" s="43" t="str">
        <f>IF($C177="","",IFERROR(VLOOKUP($C177,'Plan Cultivos'!$A$5:$D$204,4,FALSE)&amp;"",""))</f>
        <v/>
      </c>
      <c r="F177" s="43" t="n"/>
      <c r="G177" s="43" t="n"/>
      <c r="H177" s="45" t="n"/>
      <c r="I177" s="45" t="n"/>
      <c r="J177" s="45" t="n"/>
      <c r="K177" s="51" t="n"/>
      <c r="L177" s="43" t="n"/>
      <c r="M177" s="51" t="n"/>
      <c r="N177" s="45" t="n"/>
      <c r="O177" s="45" t="n"/>
      <c r="P177" s="45" t="n"/>
      <c r="Q177" s="45" t="n"/>
      <c r="R177" s="43" t="str">
        <f>IF(AND($B177="",$G177=""),"",ML_RESP)</f>
        <v/>
      </c>
      <c r="S177" s="45" t="n"/>
      <c r="T177" s="45" t="n"/>
      <c r="U177" s="45" t="n"/>
    </row>
    <row r="178">
      <c r="A178" s="57" t="inlineStr">
        <is>
          <t>B-0174</t>
        </is>
      </c>
      <c r="B178" s="59" t="n"/>
      <c r="C178" s="48" t="str">
        <f>IF(AND($B178="",$G178=""),"",IF(COUNTIF('Plan Cultivos'!$D$5:$D$204,"?*")=1,INDEX('Plan Cultivos'!$A$5:$A$204,MATCH("?*",'Plan Cultivos'!$D$5:$D$204,0)),""))</f>
        <v/>
      </c>
      <c r="D178" s="58" t="str">
        <f>IF(AND($B178="",$G178=""),"",ML_N)</f>
        <v/>
      </c>
      <c r="E178" s="48" t="str">
        <f>IF($C178="","",IFERROR(VLOOKUP($C178,'Plan Cultivos'!$A$5:$D$204,4,FALSE)&amp;"",""))</f>
        <v/>
      </c>
      <c r="F178" s="48" t="n"/>
      <c r="G178" s="48" t="n"/>
      <c r="H178" s="47" t="n"/>
      <c r="I178" s="47" t="n"/>
      <c r="J178" s="47" t="n"/>
      <c r="K178" s="49" t="n"/>
      <c r="L178" s="48" t="n"/>
      <c r="M178" s="49" t="n"/>
      <c r="N178" s="47" t="n"/>
      <c r="O178" s="47" t="n"/>
      <c r="P178" s="47" t="n"/>
      <c r="Q178" s="47" t="n"/>
      <c r="R178" s="48" t="str">
        <f>IF(AND($B178="",$G178=""),"",ML_RESP)</f>
        <v/>
      </c>
      <c r="S178" s="47" t="n"/>
      <c r="T178" s="47" t="n"/>
      <c r="U178" s="47" t="n"/>
    </row>
    <row r="179">
      <c r="A179" s="42" t="inlineStr">
        <is>
          <t>B-0175</t>
        </is>
      </c>
      <c r="B179" s="52" t="n"/>
      <c r="C179" s="43" t="str">
        <f>IF(AND($B179="",$G179=""),"",IF(COUNTIF('Plan Cultivos'!$D$5:$D$204,"?*")=1,INDEX('Plan Cultivos'!$A$5:$A$204,MATCH("?*",'Plan Cultivos'!$D$5:$D$204,0)),""))</f>
        <v/>
      </c>
      <c r="D179" s="41" t="str">
        <f>IF(AND($B179="",$G179=""),"",ML_N)</f>
        <v/>
      </c>
      <c r="E179" s="43" t="str">
        <f>IF($C179="","",IFERROR(VLOOKUP($C179,'Plan Cultivos'!$A$5:$D$204,4,FALSE)&amp;"",""))</f>
        <v/>
      </c>
      <c r="F179" s="43" t="n"/>
      <c r="G179" s="43" t="n"/>
      <c r="H179" s="45" t="n"/>
      <c r="I179" s="45" t="n"/>
      <c r="J179" s="45" t="n"/>
      <c r="K179" s="51" t="n"/>
      <c r="L179" s="43" t="n"/>
      <c r="M179" s="51" t="n"/>
      <c r="N179" s="45" t="n"/>
      <c r="O179" s="45" t="n"/>
      <c r="P179" s="45" t="n"/>
      <c r="Q179" s="45" t="n"/>
      <c r="R179" s="43" t="str">
        <f>IF(AND($B179="",$G179=""),"",ML_RESP)</f>
        <v/>
      </c>
      <c r="S179" s="45" t="n"/>
      <c r="T179" s="45" t="n"/>
      <c r="U179" s="45" t="n"/>
    </row>
    <row r="180">
      <c r="A180" s="57" t="inlineStr">
        <is>
          <t>B-0176</t>
        </is>
      </c>
      <c r="B180" s="59" t="n"/>
      <c r="C180" s="48" t="str">
        <f>IF(AND($B180="",$G180=""),"",IF(COUNTIF('Plan Cultivos'!$D$5:$D$204,"?*")=1,INDEX('Plan Cultivos'!$A$5:$A$204,MATCH("?*",'Plan Cultivos'!$D$5:$D$204,0)),""))</f>
        <v/>
      </c>
      <c r="D180" s="58" t="str">
        <f>IF(AND($B180="",$G180=""),"",ML_N)</f>
        <v/>
      </c>
      <c r="E180" s="48" t="str">
        <f>IF($C180="","",IFERROR(VLOOKUP($C180,'Plan Cultivos'!$A$5:$D$204,4,FALSE)&amp;"",""))</f>
        <v/>
      </c>
      <c r="F180" s="48" t="n"/>
      <c r="G180" s="48" t="n"/>
      <c r="H180" s="47" t="n"/>
      <c r="I180" s="47" t="n"/>
      <c r="J180" s="47" t="n"/>
      <c r="K180" s="49" t="n"/>
      <c r="L180" s="48" t="n"/>
      <c r="M180" s="49" t="n"/>
      <c r="N180" s="47" t="n"/>
      <c r="O180" s="47" t="n"/>
      <c r="P180" s="47" t="n"/>
      <c r="Q180" s="47" t="n"/>
      <c r="R180" s="48" t="str">
        <f>IF(AND($B180="",$G180=""),"",ML_RESP)</f>
        <v/>
      </c>
      <c r="S180" s="47" t="n"/>
      <c r="T180" s="47" t="n"/>
      <c r="U180" s="47" t="n"/>
    </row>
    <row r="181">
      <c r="A181" s="42" t="inlineStr">
        <is>
          <t>B-0177</t>
        </is>
      </c>
      <c r="B181" s="52" t="n"/>
      <c r="C181" s="43" t="str">
        <f>IF(AND($B181="",$G181=""),"",IF(COUNTIF('Plan Cultivos'!$D$5:$D$204,"?*")=1,INDEX('Plan Cultivos'!$A$5:$A$204,MATCH("?*",'Plan Cultivos'!$D$5:$D$204,0)),""))</f>
        <v/>
      </c>
      <c r="D181" s="41" t="str">
        <f>IF(AND($B181="",$G181=""),"",ML_N)</f>
        <v/>
      </c>
      <c r="E181" s="43" t="str">
        <f>IF($C181="","",IFERROR(VLOOKUP($C181,'Plan Cultivos'!$A$5:$D$204,4,FALSE)&amp;"",""))</f>
        <v/>
      </c>
      <c r="F181" s="43" t="n"/>
      <c r="G181" s="43" t="n"/>
      <c r="H181" s="45" t="n"/>
      <c r="I181" s="45" t="n"/>
      <c r="J181" s="45" t="n"/>
      <c r="K181" s="51" t="n"/>
      <c r="L181" s="43" t="n"/>
      <c r="M181" s="51" t="n"/>
      <c r="N181" s="45" t="n"/>
      <c r="O181" s="45" t="n"/>
      <c r="P181" s="45" t="n"/>
      <c r="Q181" s="45" t="n"/>
      <c r="R181" s="43" t="str">
        <f>IF(AND($B181="",$G181=""),"",ML_RESP)</f>
        <v/>
      </c>
      <c r="S181" s="45" t="n"/>
      <c r="T181" s="45" t="n"/>
      <c r="U181" s="45" t="n"/>
    </row>
    <row r="182">
      <c r="A182" s="57" t="inlineStr">
        <is>
          <t>B-0178</t>
        </is>
      </c>
      <c r="B182" s="59" t="n"/>
      <c r="C182" s="48" t="str">
        <f>IF(AND($B182="",$G182=""),"",IF(COUNTIF('Plan Cultivos'!$D$5:$D$204,"?*")=1,INDEX('Plan Cultivos'!$A$5:$A$204,MATCH("?*",'Plan Cultivos'!$D$5:$D$204,0)),""))</f>
        <v/>
      </c>
      <c r="D182" s="58" t="str">
        <f>IF(AND($B182="",$G182=""),"",ML_N)</f>
        <v/>
      </c>
      <c r="E182" s="48" t="str">
        <f>IF($C182="","",IFERROR(VLOOKUP($C182,'Plan Cultivos'!$A$5:$D$204,4,FALSE)&amp;"",""))</f>
        <v/>
      </c>
      <c r="F182" s="48" t="n"/>
      <c r="G182" s="48" t="n"/>
      <c r="H182" s="47" t="n"/>
      <c r="I182" s="47" t="n"/>
      <c r="J182" s="47" t="n"/>
      <c r="K182" s="49" t="n"/>
      <c r="L182" s="48" t="n"/>
      <c r="M182" s="49" t="n"/>
      <c r="N182" s="47" t="n"/>
      <c r="O182" s="47" t="n"/>
      <c r="P182" s="47" t="n"/>
      <c r="Q182" s="47" t="n"/>
      <c r="R182" s="48" t="str">
        <f>IF(AND($B182="",$G182=""),"",ML_RESP)</f>
        <v/>
      </c>
      <c r="S182" s="47" t="n"/>
      <c r="T182" s="47" t="n"/>
      <c r="U182" s="47" t="n"/>
    </row>
    <row r="183">
      <c r="A183" s="42" t="inlineStr">
        <is>
          <t>B-0179</t>
        </is>
      </c>
      <c r="B183" s="52" t="n"/>
      <c r="C183" s="43" t="str">
        <f>IF(AND($B183="",$G183=""),"",IF(COUNTIF('Plan Cultivos'!$D$5:$D$204,"?*")=1,INDEX('Plan Cultivos'!$A$5:$A$204,MATCH("?*",'Plan Cultivos'!$D$5:$D$204,0)),""))</f>
        <v/>
      </c>
      <c r="D183" s="41" t="str">
        <f>IF(AND($B183="",$G183=""),"",ML_N)</f>
        <v/>
      </c>
      <c r="E183" s="43" t="str">
        <f>IF($C183="","",IFERROR(VLOOKUP($C183,'Plan Cultivos'!$A$5:$D$204,4,FALSE)&amp;"",""))</f>
        <v/>
      </c>
      <c r="F183" s="43" t="n"/>
      <c r="G183" s="43" t="n"/>
      <c r="H183" s="45" t="n"/>
      <c r="I183" s="45" t="n"/>
      <c r="J183" s="45" t="n"/>
      <c r="K183" s="51" t="n"/>
      <c r="L183" s="43" t="n"/>
      <c r="M183" s="51" t="n"/>
      <c r="N183" s="45" t="n"/>
      <c r="O183" s="45" t="n"/>
      <c r="P183" s="45" t="n"/>
      <c r="Q183" s="45" t="n"/>
      <c r="R183" s="43" t="str">
        <f>IF(AND($B183="",$G183=""),"",ML_RESP)</f>
        <v/>
      </c>
      <c r="S183" s="45" t="n"/>
      <c r="T183" s="45" t="n"/>
      <c r="U183" s="45" t="n"/>
    </row>
    <row r="184">
      <c r="A184" s="57" t="inlineStr">
        <is>
          <t>B-0180</t>
        </is>
      </c>
      <c r="B184" s="59" t="n"/>
      <c r="C184" s="48" t="str">
        <f>IF(AND($B184="",$G184=""),"",IF(COUNTIF('Plan Cultivos'!$D$5:$D$204,"?*")=1,INDEX('Plan Cultivos'!$A$5:$A$204,MATCH("?*",'Plan Cultivos'!$D$5:$D$204,0)),""))</f>
        <v/>
      </c>
      <c r="D184" s="58" t="str">
        <f>IF(AND($B184="",$G184=""),"",ML_N)</f>
        <v/>
      </c>
      <c r="E184" s="48" t="str">
        <f>IF($C184="","",IFERROR(VLOOKUP($C184,'Plan Cultivos'!$A$5:$D$204,4,FALSE)&amp;"",""))</f>
        <v/>
      </c>
      <c r="F184" s="48" t="n"/>
      <c r="G184" s="48" t="n"/>
      <c r="H184" s="47" t="n"/>
      <c r="I184" s="47" t="n"/>
      <c r="J184" s="47" t="n"/>
      <c r="K184" s="49" t="n"/>
      <c r="L184" s="48" t="n"/>
      <c r="M184" s="49" t="n"/>
      <c r="N184" s="47" t="n"/>
      <c r="O184" s="47" t="n"/>
      <c r="P184" s="47" t="n"/>
      <c r="Q184" s="47" t="n"/>
      <c r="R184" s="48" t="str">
        <f>IF(AND($B184="",$G184=""),"",ML_RESP)</f>
        <v/>
      </c>
      <c r="S184" s="47" t="n"/>
      <c r="T184" s="47" t="n"/>
      <c r="U184" s="47" t="n"/>
    </row>
    <row r="185">
      <c r="A185" s="42" t="inlineStr">
        <is>
          <t>B-0181</t>
        </is>
      </c>
      <c r="B185" s="52" t="n"/>
      <c r="C185" s="43" t="str">
        <f>IF(AND($B185="",$G185=""),"",IF(COUNTIF('Plan Cultivos'!$D$5:$D$204,"?*")=1,INDEX('Plan Cultivos'!$A$5:$A$204,MATCH("?*",'Plan Cultivos'!$D$5:$D$204,0)),""))</f>
        <v/>
      </c>
      <c r="D185" s="41" t="str">
        <f>IF(AND($B185="",$G185=""),"",ML_N)</f>
        <v/>
      </c>
      <c r="E185" s="43" t="str">
        <f>IF($C185="","",IFERROR(VLOOKUP($C185,'Plan Cultivos'!$A$5:$D$204,4,FALSE)&amp;"",""))</f>
        <v/>
      </c>
      <c r="F185" s="43" t="n"/>
      <c r="G185" s="43" t="n"/>
      <c r="H185" s="45" t="n"/>
      <c r="I185" s="45" t="n"/>
      <c r="J185" s="45" t="n"/>
      <c r="K185" s="51" t="n"/>
      <c r="L185" s="43" t="n"/>
      <c r="M185" s="51" t="n"/>
      <c r="N185" s="45" t="n"/>
      <c r="O185" s="45" t="n"/>
      <c r="P185" s="45" t="n"/>
      <c r="Q185" s="45" t="n"/>
      <c r="R185" s="43" t="str">
        <f>IF(AND($B185="",$G185=""),"",ML_RESP)</f>
        <v/>
      </c>
      <c r="S185" s="45" t="n"/>
      <c r="T185" s="45" t="n"/>
      <c r="U185" s="45" t="n"/>
    </row>
    <row r="186">
      <c r="A186" s="57" t="inlineStr">
        <is>
          <t>B-0182</t>
        </is>
      </c>
      <c r="B186" s="59" t="n"/>
      <c r="C186" s="48" t="str">
        <f>IF(AND($B186="",$G186=""),"",IF(COUNTIF('Plan Cultivos'!$D$5:$D$204,"?*")=1,INDEX('Plan Cultivos'!$A$5:$A$204,MATCH("?*",'Plan Cultivos'!$D$5:$D$204,0)),""))</f>
        <v/>
      </c>
      <c r="D186" s="58" t="str">
        <f>IF(AND($B186="",$G186=""),"",ML_N)</f>
        <v/>
      </c>
      <c r="E186" s="48" t="str">
        <f>IF($C186="","",IFERROR(VLOOKUP($C186,'Plan Cultivos'!$A$5:$D$204,4,FALSE)&amp;"",""))</f>
        <v/>
      </c>
      <c r="F186" s="48" t="n"/>
      <c r="G186" s="48" t="n"/>
      <c r="H186" s="47" t="n"/>
      <c r="I186" s="47" t="n"/>
      <c r="J186" s="47" t="n"/>
      <c r="K186" s="49" t="n"/>
      <c r="L186" s="48" t="n"/>
      <c r="M186" s="49" t="n"/>
      <c r="N186" s="47" t="n"/>
      <c r="O186" s="47" t="n"/>
      <c r="P186" s="47" t="n"/>
      <c r="Q186" s="47" t="n"/>
      <c r="R186" s="48" t="str">
        <f>IF(AND($B186="",$G186=""),"",ML_RESP)</f>
        <v/>
      </c>
      <c r="S186" s="47" t="n"/>
      <c r="T186" s="47" t="n"/>
      <c r="U186" s="47" t="n"/>
    </row>
    <row r="187">
      <c r="A187" s="42" t="inlineStr">
        <is>
          <t>B-0183</t>
        </is>
      </c>
      <c r="B187" s="52" t="n"/>
      <c r="C187" s="43" t="str">
        <f>IF(AND($B187="",$G187=""),"",IF(COUNTIF('Plan Cultivos'!$D$5:$D$204,"?*")=1,INDEX('Plan Cultivos'!$A$5:$A$204,MATCH("?*",'Plan Cultivos'!$D$5:$D$204,0)),""))</f>
        <v/>
      </c>
      <c r="D187" s="41" t="str">
        <f>IF(AND($B187="",$G187=""),"",ML_N)</f>
        <v/>
      </c>
      <c r="E187" s="43" t="str">
        <f>IF($C187="","",IFERROR(VLOOKUP($C187,'Plan Cultivos'!$A$5:$D$204,4,FALSE)&amp;"",""))</f>
        <v/>
      </c>
      <c r="F187" s="43" t="n"/>
      <c r="G187" s="43" t="n"/>
      <c r="H187" s="45" t="n"/>
      <c r="I187" s="45" t="n"/>
      <c r="J187" s="45" t="n"/>
      <c r="K187" s="51" t="n"/>
      <c r="L187" s="43" t="n"/>
      <c r="M187" s="51" t="n"/>
      <c r="N187" s="45" t="n"/>
      <c r="O187" s="45" t="n"/>
      <c r="P187" s="45" t="n"/>
      <c r="Q187" s="45" t="n"/>
      <c r="R187" s="43" t="str">
        <f>IF(AND($B187="",$G187=""),"",ML_RESP)</f>
        <v/>
      </c>
      <c r="S187" s="45" t="n"/>
      <c r="T187" s="45" t="n"/>
      <c r="U187" s="45" t="n"/>
    </row>
    <row r="188">
      <c r="A188" s="57" t="inlineStr">
        <is>
          <t>B-0184</t>
        </is>
      </c>
      <c r="B188" s="59" t="n"/>
      <c r="C188" s="48" t="str">
        <f>IF(AND($B188="",$G188=""),"",IF(COUNTIF('Plan Cultivos'!$D$5:$D$204,"?*")=1,INDEX('Plan Cultivos'!$A$5:$A$204,MATCH("?*",'Plan Cultivos'!$D$5:$D$204,0)),""))</f>
        <v/>
      </c>
      <c r="D188" s="58" t="str">
        <f>IF(AND($B188="",$G188=""),"",ML_N)</f>
        <v/>
      </c>
      <c r="E188" s="48" t="str">
        <f>IF($C188="","",IFERROR(VLOOKUP($C188,'Plan Cultivos'!$A$5:$D$204,4,FALSE)&amp;"",""))</f>
        <v/>
      </c>
      <c r="F188" s="48" t="n"/>
      <c r="G188" s="48" t="n"/>
      <c r="H188" s="47" t="n"/>
      <c r="I188" s="47" t="n"/>
      <c r="J188" s="47" t="n"/>
      <c r="K188" s="49" t="n"/>
      <c r="L188" s="48" t="n"/>
      <c r="M188" s="49" t="n"/>
      <c r="N188" s="47" t="n"/>
      <c r="O188" s="47" t="n"/>
      <c r="P188" s="47" t="n"/>
      <c r="Q188" s="47" t="n"/>
      <c r="R188" s="48" t="str">
        <f>IF(AND($B188="",$G188=""),"",ML_RESP)</f>
        <v/>
      </c>
      <c r="S188" s="47" t="n"/>
      <c r="T188" s="47" t="n"/>
      <c r="U188" s="47" t="n"/>
    </row>
    <row r="189">
      <c r="A189" s="42" t="inlineStr">
        <is>
          <t>B-0185</t>
        </is>
      </c>
      <c r="B189" s="52" t="n"/>
      <c r="C189" s="43" t="str">
        <f>IF(AND($B189="",$G189=""),"",IF(COUNTIF('Plan Cultivos'!$D$5:$D$204,"?*")=1,INDEX('Plan Cultivos'!$A$5:$A$204,MATCH("?*",'Plan Cultivos'!$D$5:$D$204,0)),""))</f>
        <v/>
      </c>
      <c r="D189" s="41" t="str">
        <f>IF(AND($B189="",$G189=""),"",ML_N)</f>
        <v/>
      </c>
      <c r="E189" s="43" t="str">
        <f>IF($C189="","",IFERROR(VLOOKUP($C189,'Plan Cultivos'!$A$5:$D$204,4,FALSE)&amp;"",""))</f>
        <v/>
      </c>
      <c r="F189" s="43" t="n"/>
      <c r="G189" s="43" t="n"/>
      <c r="H189" s="45" t="n"/>
      <c r="I189" s="45" t="n"/>
      <c r="J189" s="45" t="n"/>
      <c r="K189" s="51" t="n"/>
      <c r="L189" s="43" t="n"/>
      <c r="M189" s="51" t="n"/>
      <c r="N189" s="45" t="n"/>
      <c r="O189" s="45" t="n"/>
      <c r="P189" s="45" t="n"/>
      <c r="Q189" s="45" t="n"/>
      <c r="R189" s="43" t="str">
        <f>IF(AND($B189="",$G189=""),"",ML_RESP)</f>
        <v/>
      </c>
      <c r="S189" s="45" t="n"/>
      <c r="T189" s="45" t="n"/>
      <c r="U189" s="45" t="n"/>
    </row>
    <row r="190">
      <c r="A190" s="57" t="inlineStr">
        <is>
          <t>B-0186</t>
        </is>
      </c>
      <c r="B190" s="59" t="n"/>
      <c r="C190" s="48" t="str">
        <f>IF(AND($B190="",$G190=""),"",IF(COUNTIF('Plan Cultivos'!$D$5:$D$204,"?*")=1,INDEX('Plan Cultivos'!$A$5:$A$204,MATCH("?*",'Plan Cultivos'!$D$5:$D$204,0)),""))</f>
        <v/>
      </c>
      <c r="D190" s="58" t="str">
        <f>IF(AND($B190="",$G190=""),"",ML_N)</f>
        <v/>
      </c>
      <c r="E190" s="48" t="str">
        <f>IF($C190="","",IFERROR(VLOOKUP($C190,'Plan Cultivos'!$A$5:$D$204,4,FALSE)&amp;"",""))</f>
        <v/>
      </c>
      <c r="F190" s="48" t="n"/>
      <c r="G190" s="48" t="n"/>
      <c r="H190" s="47" t="n"/>
      <c r="I190" s="47" t="n"/>
      <c r="J190" s="47" t="n"/>
      <c r="K190" s="49" t="n"/>
      <c r="L190" s="48" t="n"/>
      <c r="M190" s="49" t="n"/>
      <c r="N190" s="47" t="n"/>
      <c r="O190" s="47" t="n"/>
      <c r="P190" s="47" t="n"/>
      <c r="Q190" s="47" t="n"/>
      <c r="R190" s="48" t="str">
        <f>IF(AND($B190="",$G190=""),"",ML_RESP)</f>
        <v/>
      </c>
      <c r="S190" s="47" t="n"/>
      <c r="T190" s="47" t="n"/>
      <c r="U190" s="47" t="n"/>
    </row>
    <row r="191">
      <c r="A191" s="42" t="inlineStr">
        <is>
          <t>B-0187</t>
        </is>
      </c>
      <c r="B191" s="52" t="n"/>
      <c r="C191" s="43" t="str">
        <f>IF(AND($B191="",$G191=""),"",IF(COUNTIF('Plan Cultivos'!$D$5:$D$204,"?*")=1,INDEX('Plan Cultivos'!$A$5:$A$204,MATCH("?*",'Plan Cultivos'!$D$5:$D$204,0)),""))</f>
        <v/>
      </c>
      <c r="D191" s="41" t="str">
        <f>IF(AND($B191="",$G191=""),"",ML_N)</f>
        <v/>
      </c>
      <c r="E191" s="43" t="str">
        <f>IF($C191="","",IFERROR(VLOOKUP($C191,'Plan Cultivos'!$A$5:$D$204,4,FALSE)&amp;"",""))</f>
        <v/>
      </c>
      <c r="F191" s="43" t="n"/>
      <c r="G191" s="43" t="n"/>
      <c r="H191" s="45" t="n"/>
      <c r="I191" s="45" t="n"/>
      <c r="J191" s="45" t="n"/>
      <c r="K191" s="51" t="n"/>
      <c r="L191" s="43" t="n"/>
      <c r="M191" s="51" t="n"/>
      <c r="N191" s="45" t="n"/>
      <c r="O191" s="45" t="n"/>
      <c r="P191" s="45" t="n"/>
      <c r="Q191" s="45" t="n"/>
      <c r="R191" s="43" t="str">
        <f>IF(AND($B191="",$G191=""),"",ML_RESP)</f>
        <v/>
      </c>
      <c r="S191" s="45" t="n"/>
      <c r="T191" s="45" t="n"/>
      <c r="U191" s="45" t="n"/>
    </row>
    <row r="192">
      <c r="A192" s="57" t="inlineStr">
        <is>
          <t>B-0188</t>
        </is>
      </c>
      <c r="B192" s="59" t="n"/>
      <c r="C192" s="48" t="str">
        <f>IF(AND($B192="",$G192=""),"",IF(COUNTIF('Plan Cultivos'!$D$5:$D$204,"?*")=1,INDEX('Plan Cultivos'!$A$5:$A$204,MATCH("?*",'Plan Cultivos'!$D$5:$D$204,0)),""))</f>
        <v/>
      </c>
      <c r="D192" s="58" t="str">
        <f>IF(AND($B192="",$G192=""),"",ML_N)</f>
        <v/>
      </c>
      <c r="E192" s="48" t="str">
        <f>IF($C192="","",IFERROR(VLOOKUP($C192,'Plan Cultivos'!$A$5:$D$204,4,FALSE)&amp;"",""))</f>
        <v/>
      </c>
      <c r="F192" s="48" t="n"/>
      <c r="G192" s="48" t="n"/>
      <c r="H192" s="47" t="n"/>
      <c r="I192" s="47" t="n"/>
      <c r="J192" s="47" t="n"/>
      <c r="K192" s="49" t="n"/>
      <c r="L192" s="48" t="n"/>
      <c r="M192" s="49" t="n"/>
      <c r="N192" s="47" t="n"/>
      <c r="O192" s="47" t="n"/>
      <c r="P192" s="47" t="n"/>
      <c r="Q192" s="47" t="n"/>
      <c r="R192" s="48" t="str">
        <f>IF(AND($B192="",$G192=""),"",ML_RESP)</f>
        <v/>
      </c>
      <c r="S192" s="47" t="n"/>
      <c r="T192" s="47" t="n"/>
      <c r="U192" s="47" t="n"/>
    </row>
    <row r="193">
      <c r="A193" s="42" t="inlineStr">
        <is>
          <t>B-0189</t>
        </is>
      </c>
      <c r="B193" s="52" t="n"/>
      <c r="C193" s="43" t="str">
        <f>IF(AND($B193="",$G193=""),"",IF(COUNTIF('Plan Cultivos'!$D$5:$D$204,"?*")=1,INDEX('Plan Cultivos'!$A$5:$A$204,MATCH("?*",'Plan Cultivos'!$D$5:$D$204,0)),""))</f>
        <v/>
      </c>
      <c r="D193" s="41" t="str">
        <f>IF(AND($B193="",$G193=""),"",ML_N)</f>
        <v/>
      </c>
      <c r="E193" s="43" t="str">
        <f>IF($C193="","",IFERROR(VLOOKUP($C193,'Plan Cultivos'!$A$5:$D$204,4,FALSE)&amp;"",""))</f>
        <v/>
      </c>
      <c r="F193" s="43" t="n"/>
      <c r="G193" s="43" t="n"/>
      <c r="H193" s="45" t="n"/>
      <c r="I193" s="45" t="n"/>
      <c r="J193" s="45" t="n"/>
      <c r="K193" s="51" t="n"/>
      <c r="L193" s="43" t="n"/>
      <c r="M193" s="51" t="n"/>
      <c r="N193" s="45" t="n"/>
      <c r="O193" s="45" t="n"/>
      <c r="P193" s="45" t="n"/>
      <c r="Q193" s="45" t="n"/>
      <c r="R193" s="43" t="str">
        <f>IF(AND($B193="",$G193=""),"",ML_RESP)</f>
        <v/>
      </c>
      <c r="S193" s="45" t="n"/>
      <c r="T193" s="45" t="n"/>
      <c r="U193" s="45" t="n"/>
    </row>
    <row r="194">
      <c r="A194" s="57" t="inlineStr">
        <is>
          <t>B-0190</t>
        </is>
      </c>
      <c r="B194" s="59" t="n"/>
      <c r="C194" s="48" t="str">
        <f>IF(AND($B194="",$G194=""),"",IF(COUNTIF('Plan Cultivos'!$D$5:$D$204,"?*")=1,INDEX('Plan Cultivos'!$A$5:$A$204,MATCH("?*",'Plan Cultivos'!$D$5:$D$204,0)),""))</f>
        <v/>
      </c>
      <c r="D194" s="58" t="str">
        <f>IF(AND($B194="",$G194=""),"",ML_N)</f>
        <v/>
      </c>
      <c r="E194" s="48" t="str">
        <f>IF($C194="","",IFERROR(VLOOKUP($C194,'Plan Cultivos'!$A$5:$D$204,4,FALSE)&amp;"",""))</f>
        <v/>
      </c>
      <c r="F194" s="48" t="n"/>
      <c r="G194" s="48" t="n"/>
      <c r="H194" s="47" t="n"/>
      <c r="I194" s="47" t="n"/>
      <c r="J194" s="47" t="n"/>
      <c r="K194" s="49" t="n"/>
      <c r="L194" s="48" t="n"/>
      <c r="M194" s="49" t="n"/>
      <c r="N194" s="47" t="n"/>
      <c r="O194" s="47" t="n"/>
      <c r="P194" s="47" t="n"/>
      <c r="Q194" s="47" t="n"/>
      <c r="R194" s="48" t="str">
        <f>IF(AND($B194="",$G194=""),"",ML_RESP)</f>
        <v/>
      </c>
      <c r="S194" s="47" t="n"/>
      <c r="T194" s="47" t="n"/>
      <c r="U194" s="47" t="n"/>
    </row>
    <row r="195">
      <c r="A195" s="42" t="inlineStr">
        <is>
          <t>B-0191</t>
        </is>
      </c>
      <c r="B195" s="52" t="n"/>
      <c r="C195" s="43" t="str">
        <f>IF(AND($B195="",$G195=""),"",IF(COUNTIF('Plan Cultivos'!$D$5:$D$204,"?*")=1,INDEX('Plan Cultivos'!$A$5:$A$204,MATCH("?*",'Plan Cultivos'!$D$5:$D$204,0)),""))</f>
        <v/>
      </c>
      <c r="D195" s="41" t="str">
        <f>IF(AND($B195="",$G195=""),"",ML_N)</f>
        <v/>
      </c>
      <c r="E195" s="43" t="str">
        <f>IF($C195="","",IFERROR(VLOOKUP($C195,'Plan Cultivos'!$A$5:$D$204,4,FALSE)&amp;"",""))</f>
        <v/>
      </c>
      <c r="F195" s="43" t="n"/>
      <c r="G195" s="43" t="n"/>
      <c r="H195" s="45" t="n"/>
      <c r="I195" s="45" t="n"/>
      <c r="J195" s="45" t="n"/>
      <c r="K195" s="51" t="n"/>
      <c r="L195" s="43" t="n"/>
      <c r="M195" s="51" t="n"/>
      <c r="N195" s="45" t="n"/>
      <c r="O195" s="45" t="n"/>
      <c r="P195" s="45" t="n"/>
      <c r="Q195" s="45" t="n"/>
      <c r="R195" s="43" t="str">
        <f>IF(AND($B195="",$G195=""),"",ML_RESP)</f>
        <v/>
      </c>
      <c r="S195" s="45" t="n"/>
      <c r="T195" s="45" t="n"/>
      <c r="U195" s="45" t="n"/>
    </row>
    <row r="196">
      <c r="A196" s="57" t="inlineStr">
        <is>
          <t>B-0192</t>
        </is>
      </c>
      <c r="B196" s="59" t="n"/>
      <c r="C196" s="48" t="str">
        <f>IF(AND($B196="",$G196=""),"",IF(COUNTIF('Plan Cultivos'!$D$5:$D$204,"?*")=1,INDEX('Plan Cultivos'!$A$5:$A$204,MATCH("?*",'Plan Cultivos'!$D$5:$D$204,0)),""))</f>
        <v/>
      </c>
      <c r="D196" s="58" t="str">
        <f>IF(AND($B196="",$G196=""),"",ML_N)</f>
        <v/>
      </c>
      <c r="E196" s="48" t="str">
        <f>IF($C196="","",IFERROR(VLOOKUP($C196,'Plan Cultivos'!$A$5:$D$204,4,FALSE)&amp;"",""))</f>
        <v/>
      </c>
      <c r="F196" s="48" t="n"/>
      <c r="G196" s="48" t="n"/>
      <c r="H196" s="47" t="n"/>
      <c r="I196" s="47" t="n"/>
      <c r="J196" s="47" t="n"/>
      <c r="K196" s="49" t="n"/>
      <c r="L196" s="48" t="n"/>
      <c r="M196" s="49" t="n"/>
      <c r="N196" s="47" t="n"/>
      <c r="O196" s="47" t="n"/>
      <c r="P196" s="47" t="n"/>
      <c r="Q196" s="47" t="n"/>
      <c r="R196" s="48" t="str">
        <f>IF(AND($B196="",$G196=""),"",ML_RESP)</f>
        <v/>
      </c>
      <c r="S196" s="47" t="n"/>
      <c r="T196" s="47" t="n"/>
      <c r="U196" s="47" t="n"/>
    </row>
    <row r="197">
      <c r="A197" s="42" t="inlineStr">
        <is>
          <t>B-0193</t>
        </is>
      </c>
      <c r="B197" s="52" t="n"/>
      <c r="C197" s="43" t="str">
        <f>IF(AND($B197="",$G197=""),"",IF(COUNTIF('Plan Cultivos'!$D$5:$D$204,"?*")=1,INDEX('Plan Cultivos'!$A$5:$A$204,MATCH("?*",'Plan Cultivos'!$D$5:$D$204,0)),""))</f>
        <v/>
      </c>
      <c r="D197" s="41" t="str">
        <f>IF(AND($B197="",$G197=""),"",ML_N)</f>
        <v/>
      </c>
      <c r="E197" s="43" t="str">
        <f>IF($C197="","",IFERROR(VLOOKUP($C197,'Plan Cultivos'!$A$5:$D$204,4,FALSE)&amp;"",""))</f>
        <v/>
      </c>
      <c r="F197" s="43" t="n"/>
      <c r="G197" s="43" t="n"/>
      <c r="H197" s="45" t="n"/>
      <c r="I197" s="45" t="n"/>
      <c r="J197" s="45" t="n"/>
      <c r="K197" s="51" t="n"/>
      <c r="L197" s="43" t="n"/>
      <c r="M197" s="51" t="n"/>
      <c r="N197" s="45" t="n"/>
      <c r="O197" s="45" t="n"/>
      <c r="P197" s="45" t="n"/>
      <c r="Q197" s="45" t="n"/>
      <c r="R197" s="43" t="str">
        <f>IF(AND($B197="",$G197=""),"",ML_RESP)</f>
        <v/>
      </c>
      <c r="S197" s="45" t="n"/>
      <c r="T197" s="45" t="n"/>
      <c r="U197" s="45" t="n"/>
    </row>
    <row r="198">
      <c r="A198" s="57" t="inlineStr">
        <is>
          <t>B-0194</t>
        </is>
      </c>
      <c r="B198" s="59" t="n"/>
      <c r="C198" s="48" t="str">
        <f>IF(AND($B198="",$G198=""),"",IF(COUNTIF('Plan Cultivos'!$D$5:$D$204,"?*")=1,INDEX('Plan Cultivos'!$A$5:$A$204,MATCH("?*",'Plan Cultivos'!$D$5:$D$204,0)),""))</f>
        <v/>
      </c>
      <c r="D198" s="58" t="str">
        <f>IF(AND($B198="",$G198=""),"",ML_N)</f>
        <v/>
      </c>
      <c r="E198" s="48" t="str">
        <f>IF($C198="","",IFERROR(VLOOKUP($C198,'Plan Cultivos'!$A$5:$D$204,4,FALSE)&amp;"",""))</f>
        <v/>
      </c>
      <c r="F198" s="48" t="n"/>
      <c r="G198" s="48" t="n"/>
      <c r="H198" s="47" t="n"/>
      <c r="I198" s="47" t="n"/>
      <c r="J198" s="47" t="n"/>
      <c r="K198" s="49" t="n"/>
      <c r="L198" s="48" t="n"/>
      <c r="M198" s="49" t="n"/>
      <c r="N198" s="47" t="n"/>
      <c r="O198" s="47" t="n"/>
      <c r="P198" s="47" t="n"/>
      <c r="Q198" s="47" t="n"/>
      <c r="R198" s="48" t="str">
        <f>IF(AND($B198="",$G198=""),"",ML_RESP)</f>
        <v/>
      </c>
      <c r="S198" s="47" t="n"/>
      <c r="T198" s="47" t="n"/>
      <c r="U198" s="47" t="n"/>
    </row>
    <row r="199">
      <c r="A199" s="42" t="inlineStr">
        <is>
          <t>B-0195</t>
        </is>
      </c>
      <c r="B199" s="52" t="n"/>
      <c r="C199" s="43" t="str">
        <f>IF(AND($B199="",$G199=""),"",IF(COUNTIF('Plan Cultivos'!$D$5:$D$204,"?*")=1,INDEX('Plan Cultivos'!$A$5:$A$204,MATCH("?*",'Plan Cultivos'!$D$5:$D$204,0)),""))</f>
        <v/>
      </c>
      <c r="D199" s="41" t="str">
        <f>IF(AND($B199="",$G199=""),"",ML_N)</f>
        <v/>
      </c>
      <c r="E199" s="43" t="str">
        <f>IF($C199="","",IFERROR(VLOOKUP($C199,'Plan Cultivos'!$A$5:$D$204,4,FALSE)&amp;"",""))</f>
        <v/>
      </c>
      <c r="F199" s="43" t="n"/>
      <c r="G199" s="43" t="n"/>
      <c r="H199" s="45" t="n"/>
      <c r="I199" s="45" t="n"/>
      <c r="J199" s="45" t="n"/>
      <c r="K199" s="51" t="n"/>
      <c r="L199" s="43" t="n"/>
      <c r="M199" s="51" t="n"/>
      <c r="N199" s="45" t="n"/>
      <c r="O199" s="45" t="n"/>
      <c r="P199" s="45" t="n"/>
      <c r="Q199" s="45" t="n"/>
      <c r="R199" s="43" t="str">
        <f>IF(AND($B199="",$G199=""),"",ML_RESP)</f>
        <v/>
      </c>
      <c r="S199" s="45" t="n"/>
      <c r="T199" s="45" t="n"/>
      <c r="U199" s="45" t="n"/>
    </row>
    <row r="200">
      <c r="A200" s="57" t="inlineStr">
        <is>
          <t>B-0196</t>
        </is>
      </c>
      <c r="B200" s="59" t="n"/>
      <c r="C200" s="48" t="str">
        <f>IF(AND($B200="",$G200=""),"",IF(COUNTIF('Plan Cultivos'!$D$5:$D$204,"?*")=1,INDEX('Plan Cultivos'!$A$5:$A$204,MATCH("?*",'Plan Cultivos'!$D$5:$D$204,0)),""))</f>
        <v/>
      </c>
      <c r="D200" s="58" t="str">
        <f>IF(AND($B200="",$G200=""),"",ML_N)</f>
        <v/>
      </c>
      <c r="E200" s="48" t="str">
        <f>IF($C200="","",IFERROR(VLOOKUP($C200,'Plan Cultivos'!$A$5:$D$204,4,FALSE)&amp;"",""))</f>
        <v/>
      </c>
      <c r="F200" s="48" t="n"/>
      <c r="G200" s="48" t="n"/>
      <c r="H200" s="47" t="n"/>
      <c r="I200" s="47" t="n"/>
      <c r="J200" s="47" t="n"/>
      <c r="K200" s="49" t="n"/>
      <c r="L200" s="48" t="n"/>
      <c r="M200" s="49" t="n"/>
      <c r="N200" s="47" t="n"/>
      <c r="O200" s="47" t="n"/>
      <c r="P200" s="47" t="n"/>
      <c r="Q200" s="47" t="n"/>
      <c r="R200" s="48" t="str">
        <f>IF(AND($B200="",$G200=""),"",ML_RESP)</f>
        <v/>
      </c>
      <c r="S200" s="47" t="n"/>
      <c r="T200" s="47" t="n"/>
      <c r="U200" s="47" t="n"/>
    </row>
    <row r="201">
      <c r="A201" s="42" t="inlineStr">
        <is>
          <t>B-0197</t>
        </is>
      </c>
      <c r="B201" s="52" t="n"/>
      <c r="C201" s="43" t="str">
        <f>IF(AND($B201="",$G201=""),"",IF(COUNTIF('Plan Cultivos'!$D$5:$D$204,"?*")=1,INDEX('Plan Cultivos'!$A$5:$A$204,MATCH("?*",'Plan Cultivos'!$D$5:$D$204,0)),""))</f>
        <v/>
      </c>
      <c r="D201" s="41" t="str">
        <f>IF(AND($B201="",$G201=""),"",ML_N)</f>
        <v/>
      </c>
      <c r="E201" s="43" t="str">
        <f>IF($C201="","",IFERROR(VLOOKUP($C201,'Plan Cultivos'!$A$5:$D$204,4,FALSE)&amp;"",""))</f>
        <v/>
      </c>
      <c r="F201" s="43" t="n"/>
      <c r="G201" s="43" t="n"/>
      <c r="H201" s="45" t="n"/>
      <c r="I201" s="45" t="n"/>
      <c r="J201" s="45" t="n"/>
      <c r="K201" s="51" t="n"/>
      <c r="L201" s="43" t="n"/>
      <c r="M201" s="51" t="n"/>
      <c r="N201" s="45" t="n"/>
      <c r="O201" s="45" t="n"/>
      <c r="P201" s="45" t="n"/>
      <c r="Q201" s="45" t="n"/>
      <c r="R201" s="43" t="str">
        <f>IF(AND($B201="",$G201=""),"",ML_RESP)</f>
        <v/>
      </c>
      <c r="S201" s="45" t="n"/>
      <c r="T201" s="45" t="n"/>
      <c r="U201" s="45" t="n"/>
    </row>
    <row r="202">
      <c r="A202" s="57" t="inlineStr">
        <is>
          <t>B-0198</t>
        </is>
      </c>
      <c r="B202" s="59" t="n"/>
      <c r="C202" s="48" t="str">
        <f>IF(AND($B202="",$G202=""),"",IF(COUNTIF('Plan Cultivos'!$D$5:$D$204,"?*")=1,INDEX('Plan Cultivos'!$A$5:$A$204,MATCH("?*",'Plan Cultivos'!$D$5:$D$204,0)),""))</f>
        <v/>
      </c>
      <c r="D202" s="58" t="str">
        <f>IF(AND($B202="",$G202=""),"",ML_N)</f>
        <v/>
      </c>
      <c r="E202" s="48" t="str">
        <f>IF($C202="","",IFERROR(VLOOKUP($C202,'Plan Cultivos'!$A$5:$D$204,4,FALSE)&amp;"",""))</f>
        <v/>
      </c>
      <c r="F202" s="48" t="n"/>
      <c r="G202" s="48" t="n"/>
      <c r="H202" s="47" t="n"/>
      <c r="I202" s="47" t="n"/>
      <c r="J202" s="47" t="n"/>
      <c r="K202" s="49" t="n"/>
      <c r="L202" s="48" t="n"/>
      <c r="M202" s="49" t="n"/>
      <c r="N202" s="47" t="n"/>
      <c r="O202" s="47" t="n"/>
      <c r="P202" s="47" t="n"/>
      <c r="Q202" s="47" t="n"/>
      <c r="R202" s="48" t="str">
        <f>IF(AND($B202="",$G202=""),"",ML_RESP)</f>
        <v/>
      </c>
      <c r="S202" s="47" t="n"/>
      <c r="T202" s="47" t="n"/>
      <c r="U202" s="47" t="n"/>
    </row>
    <row r="203">
      <c r="A203" s="42" t="inlineStr">
        <is>
          <t>B-0199</t>
        </is>
      </c>
      <c r="B203" s="52" t="n"/>
      <c r="C203" s="43" t="str">
        <f>IF(AND($B203="",$G203=""),"",IF(COUNTIF('Plan Cultivos'!$D$5:$D$204,"?*")=1,INDEX('Plan Cultivos'!$A$5:$A$204,MATCH("?*",'Plan Cultivos'!$D$5:$D$204,0)),""))</f>
        <v/>
      </c>
      <c r="D203" s="41" t="str">
        <f>IF(AND($B203="",$G203=""),"",ML_N)</f>
        <v/>
      </c>
      <c r="E203" s="43" t="str">
        <f>IF($C203="","",IFERROR(VLOOKUP($C203,'Plan Cultivos'!$A$5:$D$204,4,FALSE)&amp;"",""))</f>
        <v/>
      </c>
      <c r="F203" s="43" t="n"/>
      <c r="G203" s="43" t="n"/>
      <c r="H203" s="45" t="n"/>
      <c r="I203" s="45" t="n"/>
      <c r="J203" s="45" t="n"/>
      <c r="K203" s="51" t="n"/>
      <c r="L203" s="43" t="n"/>
      <c r="M203" s="51" t="n"/>
      <c r="N203" s="45" t="n"/>
      <c r="O203" s="45" t="n"/>
      <c r="P203" s="45" t="n"/>
      <c r="Q203" s="45" t="n"/>
      <c r="R203" s="43" t="str">
        <f>IF(AND($B203="",$G203=""),"",ML_RESP)</f>
        <v/>
      </c>
      <c r="S203" s="45" t="n"/>
      <c r="T203" s="45" t="n"/>
      <c r="U203" s="45" t="n"/>
    </row>
    <row r="204">
      <c r="A204" s="57" t="inlineStr">
        <is>
          <t>B-0200</t>
        </is>
      </c>
      <c r="B204" s="59" t="n"/>
      <c r="C204" s="48" t="str">
        <f>IF(AND($B204="",$G204=""),"",IF(COUNTIF('Plan Cultivos'!$D$5:$D$204,"?*")=1,INDEX('Plan Cultivos'!$A$5:$A$204,MATCH("?*",'Plan Cultivos'!$D$5:$D$204,0)),""))</f>
        <v/>
      </c>
      <c r="D204" s="58" t="str">
        <f>IF(AND($B204="",$G204=""),"",ML_N)</f>
        <v/>
      </c>
      <c r="E204" s="48" t="str">
        <f>IF($C204="","",IFERROR(VLOOKUP($C204,'Plan Cultivos'!$A$5:$D$204,4,FALSE)&amp;"",""))</f>
        <v/>
      </c>
      <c r="F204" s="48" t="n"/>
      <c r="G204" s="48" t="n"/>
      <c r="H204" s="47" t="n"/>
      <c r="I204" s="47" t="n"/>
      <c r="J204" s="47" t="n"/>
      <c r="K204" s="49" t="n"/>
      <c r="L204" s="48" t="n"/>
      <c r="M204" s="49" t="n"/>
      <c r="N204" s="47" t="n"/>
      <c r="O204" s="47" t="n"/>
      <c r="P204" s="47" t="n"/>
      <c r="Q204" s="47" t="n"/>
      <c r="R204" s="48" t="str">
        <f>IF(AND($B204="",$G204=""),"",ML_RESP)</f>
        <v/>
      </c>
      <c r="S204" s="47" t="n"/>
      <c r="T204" s="47" t="n"/>
      <c r="U204" s="47" t="n"/>
    </row>
    <row r="205">
      <c r="A205" s="42" t="inlineStr">
        <is>
          <t>B-0201</t>
        </is>
      </c>
      <c r="B205" s="52" t="n"/>
      <c r="C205" s="43" t="str">
        <f>IF(AND($B205="",$G205=""),"",IF(COUNTIF('Plan Cultivos'!$D$5:$D$204,"?*")=1,INDEX('Plan Cultivos'!$A$5:$A$204,MATCH("?*",'Plan Cultivos'!$D$5:$D$204,0)),""))</f>
        <v/>
      </c>
      <c r="D205" s="41" t="str">
        <f>IF(AND($B205="",$G205=""),"",ML_N)</f>
        <v/>
      </c>
      <c r="E205" s="43" t="str">
        <f>IF($C205="","",IFERROR(VLOOKUP($C205,'Plan Cultivos'!$A$5:$D$204,4,FALSE)&amp;"",""))</f>
        <v/>
      </c>
      <c r="F205" s="43" t="n"/>
      <c r="G205" s="43" t="n"/>
      <c r="H205" s="45" t="n"/>
      <c r="I205" s="45" t="n"/>
      <c r="J205" s="45" t="n"/>
      <c r="K205" s="51" t="n"/>
      <c r="L205" s="43" t="n"/>
      <c r="M205" s="51" t="n"/>
      <c r="N205" s="45" t="n"/>
      <c r="O205" s="45" t="n"/>
      <c r="P205" s="45" t="n"/>
      <c r="Q205" s="45" t="n"/>
      <c r="R205" s="43" t="str">
        <f>IF(AND($B205="",$G205=""),"",ML_RESP)</f>
        <v/>
      </c>
      <c r="S205" s="45" t="n"/>
      <c r="T205" s="45" t="n"/>
      <c r="U205" s="45" t="n"/>
    </row>
    <row r="206">
      <c r="A206" s="57" t="inlineStr">
        <is>
          <t>B-0202</t>
        </is>
      </c>
      <c r="B206" s="59" t="n"/>
      <c r="C206" s="48" t="str">
        <f>IF(AND($B206="",$G206=""),"",IF(COUNTIF('Plan Cultivos'!$D$5:$D$204,"?*")=1,INDEX('Plan Cultivos'!$A$5:$A$204,MATCH("?*",'Plan Cultivos'!$D$5:$D$204,0)),""))</f>
        <v/>
      </c>
      <c r="D206" s="58" t="str">
        <f>IF(AND($B206="",$G206=""),"",ML_N)</f>
        <v/>
      </c>
      <c r="E206" s="48" t="str">
        <f>IF($C206="","",IFERROR(VLOOKUP($C206,'Plan Cultivos'!$A$5:$D$204,4,FALSE)&amp;"",""))</f>
        <v/>
      </c>
      <c r="F206" s="48" t="n"/>
      <c r="G206" s="48" t="n"/>
      <c r="H206" s="47" t="n"/>
      <c r="I206" s="47" t="n"/>
      <c r="J206" s="47" t="n"/>
      <c r="K206" s="49" t="n"/>
      <c r="L206" s="48" t="n"/>
      <c r="M206" s="49" t="n"/>
      <c r="N206" s="47" t="n"/>
      <c r="O206" s="47" t="n"/>
      <c r="P206" s="47" t="n"/>
      <c r="Q206" s="47" t="n"/>
      <c r="R206" s="48" t="str">
        <f>IF(AND($B206="",$G206=""),"",ML_RESP)</f>
        <v/>
      </c>
      <c r="S206" s="47" t="n"/>
      <c r="T206" s="47" t="n"/>
      <c r="U206" s="47" t="n"/>
    </row>
    <row r="207">
      <c r="A207" s="42" t="inlineStr">
        <is>
          <t>B-0203</t>
        </is>
      </c>
      <c r="B207" s="52" t="n"/>
      <c r="C207" s="43" t="str">
        <f>IF(AND($B207="",$G207=""),"",IF(COUNTIF('Plan Cultivos'!$D$5:$D$204,"?*")=1,INDEX('Plan Cultivos'!$A$5:$A$204,MATCH("?*",'Plan Cultivos'!$D$5:$D$204,0)),""))</f>
        <v/>
      </c>
      <c r="D207" s="41" t="str">
        <f>IF(AND($B207="",$G207=""),"",ML_N)</f>
        <v/>
      </c>
      <c r="E207" s="43" t="str">
        <f>IF($C207="","",IFERROR(VLOOKUP($C207,'Plan Cultivos'!$A$5:$D$204,4,FALSE)&amp;"",""))</f>
        <v/>
      </c>
      <c r="F207" s="43" t="n"/>
      <c r="G207" s="43" t="n"/>
      <c r="H207" s="45" t="n"/>
      <c r="I207" s="45" t="n"/>
      <c r="J207" s="45" t="n"/>
      <c r="K207" s="51" t="n"/>
      <c r="L207" s="43" t="n"/>
      <c r="M207" s="51" t="n"/>
      <c r="N207" s="45" t="n"/>
      <c r="O207" s="45" t="n"/>
      <c r="P207" s="45" t="n"/>
      <c r="Q207" s="45" t="n"/>
      <c r="R207" s="43" t="str">
        <f>IF(AND($B207="",$G207=""),"",ML_RESP)</f>
        <v/>
      </c>
      <c r="S207" s="45" t="n"/>
      <c r="T207" s="45" t="n"/>
      <c r="U207" s="45" t="n"/>
    </row>
    <row r="208">
      <c r="A208" s="57" t="inlineStr">
        <is>
          <t>B-0204</t>
        </is>
      </c>
      <c r="B208" s="59" t="n"/>
      <c r="C208" s="48" t="str">
        <f>IF(AND($B208="",$G208=""),"",IF(COUNTIF('Plan Cultivos'!$D$5:$D$204,"?*")=1,INDEX('Plan Cultivos'!$A$5:$A$204,MATCH("?*",'Plan Cultivos'!$D$5:$D$204,0)),""))</f>
        <v/>
      </c>
      <c r="D208" s="58" t="str">
        <f>IF(AND($B208="",$G208=""),"",ML_N)</f>
        <v/>
      </c>
      <c r="E208" s="48" t="str">
        <f>IF($C208="","",IFERROR(VLOOKUP($C208,'Plan Cultivos'!$A$5:$D$204,4,FALSE)&amp;"",""))</f>
        <v/>
      </c>
      <c r="F208" s="48" t="n"/>
      <c r="G208" s="48" t="n"/>
      <c r="H208" s="47" t="n"/>
      <c r="I208" s="47" t="n"/>
      <c r="J208" s="47" t="n"/>
      <c r="K208" s="49" t="n"/>
      <c r="L208" s="48" t="n"/>
      <c r="M208" s="49" t="n"/>
      <c r="N208" s="47" t="n"/>
      <c r="O208" s="47" t="n"/>
      <c r="P208" s="47" t="n"/>
      <c r="Q208" s="47" t="n"/>
      <c r="R208" s="48" t="str">
        <f>IF(AND($B208="",$G208=""),"",ML_RESP)</f>
        <v/>
      </c>
      <c r="S208" s="47" t="n"/>
      <c r="T208" s="47" t="n"/>
      <c r="U208" s="47" t="n"/>
    </row>
    <row r="209">
      <c r="A209" s="42" t="inlineStr">
        <is>
          <t>B-0205</t>
        </is>
      </c>
      <c r="B209" s="52" t="n"/>
      <c r="C209" s="43" t="str">
        <f>IF(AND($B209="",$G209=""),"",IF(COUNTIF('Plan Cultivos'!$D$5:$D$204,"?*")=1,INDEX('Plan Cultivos'!$A$5:$A$204,MATCH("?*",'Plan Cultivos'!$D$5:$D$204,0)),""))</f>
        <v/>
      </c>
      <c r="D209" s="41" t="str">
        <f>IF(AND($B209="",$G209=""),"",ML_N)</f>
        <v/>
      </c>
      <c r="E209" s="43" t="str">
        <f>IF($C209="","",IFERROR(VLOOKUP($C209,'Plan Cultivos'!$A$5:$D$204,4,FALSE)&amp;"",""))</f>
        <v/>
      </c>
      <c r="F209" s="43" t="n"/>
      <c r="G209" s="43" t="n"/>
      <c r="H209" s="45" t="n"/>
      <c r="I209" s="45" t="n"/>
      <c r="J209" s="45" t="n"/>
      <c r="K209" s="51" t="n"/>
      <c r="L209" s="43" t="n"/>
      <c r="M209" s="51" t="n"/>
      <c r="N209" s="45" t="n"/>
      <c r="O209" s="45" t="n"/>
      <c r="P209" s="45" t="n"/>
      <c r="Q209" s="45" t="n"/>
      <c r="R209" s="43" t="str">
        <f>IF(AND($B209="",$G209=""),"",ML_RESP)</f>
        <v/>
      </c>
      <c r="S209" s="45" t="n"/>
      <c r="T209" s="45" t="n"/>
      <c r="U209" s="45" t="n"/>
    </row>
    <row r="210">
      <c r="A210" s="57" t="inlineStr">
        <is>
          <t>B-0206</t>
        </is>
      </c>
      <c r="B210" s="59" t="n"/>
      <c r="C210" s="48" t="str">
        <f>IF(AND($B210="",$G210=""),"",IF(COUNTIF('Plan Cultivos'!$D$5:$D$204,"?*")=1,INDEX('Plan Cultivos'!$A$5:$A$204,MATCH("?*",'Plan Cultivos'!$D$5:$D$204,0)),""))</f>
        <v/>
      </c>
      <c r="D210" s="58" t="str">
        <f>IF(AND($B210="",$G210=""),"",ML_N)</f>
        <v/>
      </c>
      <c r="E210" s="48" t="str">
        <f>IF($C210="","",IFERROR(VLOOKUP($C210,'Plan Cultivos'!$A$5:$D$204,4,FALSE)&amp;"",""))</f>
        <v/>
      </c>
      <c r="F210" s="48" t="n"/>
      <c r="G210" s="48" t="n"/>
      <c r="H210" s="47" t="n"/>
      <c r="I210" s="47" t="n"/>
      <c r="J210" s="47" t="n"/>
      <c r="K210" s="49" t="n"/>
      <c r="L210" s="48" t="n"/>
      <c r="M210" s="49" t="n"/>
      <c r="N210" s="47" t="n"/>
      <c r="O210" s="47" t="n"/>
      <c r="P210" s="47" t="n"/>
      <c r="Q210" s="47" t="n"/>
      <c r="R210" s="48" t="str">
        <f>IF(AND($B210="",$G210=""),"",ML_RESP)</f>
        <v/>
      </c>
      <c r="S210" s="47" t="n"/>
      <c r="T210" s="47" t="n"/>
      <c r="U210" s="47" t="n"/>
    </row>
    <row r="211">
      <c r="A211" s="42" t="inlineStr">
        <is>
          <t>B-0207</t>
        </is>
      </c>
      <c r="B211" s="52" t="n"/>
      <c r="C211" s="43" t="str">
        <f>IF(AND($B211="",$G211=""),"",IF(COUNTIF('Plan Cultivos'!$D$5:$D$204,"?*")=1,INDEX('Plan Cultivos'!$A$5:$A$204,MATCH("?*",'Plan Cultivos'!$D$5:$D$204,0)),""))</f>
        <v/>
      </c>
      <c r="D211" s="41" t="str">
        <f>IF(AND($B211="",$G211=""),"",ML_N)</f>
        <v/>
      </c>
      <c r="E211" s="43" t="str">
        <f>IF($C211="","",IFERROR(VLOOKUP($C211,'Plan Cultivos'!$A$5:$D$204,4,FALSE)&amp;"",""))</f>
        <v/>
      </c>
      <c r="F211" s="43" t="n"/>
      <c r="G211" s="43" t="n"/>
      <c r="H211" s="45" t="n"/>
      <c r="I211" s="45" t="n"/>
      <c r="J211" s="45" t="n"/>
      <c r="K211" s="51" t="n"/>
      <c r="L211" s="43" t="n"/>
      <c r="M211" s="51" t="n"/>
      <c r="N211" s="45" t="n"/>
      <c r="O211" s="45" t="n"/>
      <c r="P211" s="45" t="n"/>
      <c r="Q211" s="45" t="n"/>
      <c r="R211" s="43" t="str">
        <f>IF(AND($B211="",$G211=""),"",ML_RESP)</f>
        <v/>
      </c>
      <c r="S211" s="45" t="n"/>
      <c r="T211" s="45" t="n"/>
      <c r="U211" s="45" t="n"/>
    </row>
    <row r="212">
      <c r="A212" s="57" t="inlineStr">
        <is>
          <t>B-0208</t>
        </is>
      </c>
      <c r="B212" s="59" t="n"/>
      <c r="C212" s="48" t="str">
        <f>IF(AND($B212="",$G212=""),"",IF(COUNTIF('Plan Cultivos'!$D$5:$D$204,"?*")=1,INDEX('Plan Cultivos'!$A$5:$A$204,MATCH("?*",'Plan Cultivos'!$D$5:$D$204,0)),""))</f>
        <v/>
      </c>
      <c r="D212" s="58" t="str">
        <f>IF(AND($B212="",$G212=""),"",ML_N)</f>
        <v/>
      </c>
      <c r="E212" s="48" t="str">
        <f>IF($C212="","",IFERROR(VLOOKUP($C212,'Plan Cultivos'!$A$5:$D$204,4,FALSE)&amp;"",""))</f>
        <v/>
      </c>
      <c r="F212" s="48" t="n"/>
      <c r="G212" s="48" t="n"/>
      <c r="H212" s="47" t="n"/>
      <c r="I212" s="47" t="n"/>
      <c r="J212" s="47" t="n"/>
      <c r="K212" s="49" t="n"/>
      <c r="L212" s="48" t="n"/>
      <c r="M212" s="49" t="n"/>
      <c r="N212" s="47" t="n"/>
      <c r="O212" s="47" t="n"/>
      <c r="P212" s="47" t="n"/>
      <c r="Q212" s="47" t="n"/>
      <c r="R212" s="48" t="str">
        <f>IF(AND($B212="",$G212=""),"",ML_RESP)</f>
        <v/>
      </c>
      <c r="S212" s="47" t="n"/>
      <c r="T212" s="47" t="n"/>
      <c r="U212" s="47" t="n"/>
    </row>
    <row r="213">
      <c r="A213" s="42" t="inlineStr">
        <is>
          <t>B-0209</t>
        </is>
      </c>
      <c r="B213" s="52" t="n"/>
      <c r="C213" s="43" t="str">
        <f>IF(AND($B213="",$G213=""),"",IF(COUNTIF('Plan Cultivos'!$D$5:$D$204,"?*")=1,INDEX('Plan Cultivos'!$A$5:$A$204,MATCH("?*",'Plan Cultivos'!$D$5:$D$204,0)),""))</f>
        <v/>
      </c>
      <c r="D213" s="41" t="str">
        <f>IF(AND($B213="",$G213=""),"",ML_N)</f>
        <v/>
      </c>
      <c r="E213" s="43" t="str">
        <f>IF($C213="","",IFERROR(VLOOKUP($C213,'Plan Cultivos'!$A$5:$D$204,4,FALSE)&amp;"",""))</f>
        <v/>
      </c>
      <c r="F213" s="43" t="n"/>
      <c r="G213" s="43" t="n"/>
      <c r="H213" s="45" t="n"/>
      <c r="I213" s="45" t="n"/>
      <c r="J213" s="45" t="n"/>
      <c r="K213" s="51" t="n"/>
      <c r="L213" s="43" t="n"/>
      <c r="M213" s="51" t="n"/>
      <c r="N213" s="45" t="n"/>
      <c r="O213" s="45" t="n"/>
      <c r="P213" s="45" t="n"/>
      <c r="Q213" s="45" t="n"/>
      <c r="R213" s="43" t="str">
        <f>IF(AND($B213="",$G213=""),"",ML_RESP)</f>
        <v/>
      </c>
      <c r="S213" s="45" t="n"/>
      <c r="T213" s="45" t="n"/>
      <c r="U213" s="45" t="n"/>
    </row>
    <row r="214">
      <c r="A214" s="57" t="inlineStr">
        <is>
          <t>B-0210</t>
        </is>
      </c>
      <c r="B214" s="59" t="n"/>
      <c r="C214" s="48" t="str">
        <f>IF(AND($B214="",$G214=""),"",IF(COUNTIF('Plan Cultivos'!$D$5:$D$204,"?*")=1,INDEX('Plan Cultivos'!$A$5:$A$204,MATCH("?*",'Plan Cultivos'!$D$5:$D$204,0)),""))</f>
        <v/>
      </c>
      <c r="D214" s="58" t="str">
        <f>IF(AND($B214="",$G214=""),"",ML_N)</f>
        <v/>
      </c>
      <c r="E214" s="48" t="str">
        <f>IF($C214="","",IFERROR(VLOOKUP($C214,'Plan Cultivos'!$A$5:$D$204,4,FALSE)&amp;"",""))</f>
        <v/>
      </c>
      <c r="F214" s="48" t="n"/>
      <c r="G214" s="48" t="n"/>
      <c r="H214" s="47" t="n"/>
      <c r="I214" s="47" t="n"/>
      <c r="J214" s="47" t="n"/>
      <c r="K214" s="49" t="n"/>
      <c r="L214" s="48" t="n"/>
      <c r="M214" s="49" t="n"/>
      <c r="N214" s="47" t="n"/>
      <c r="O214" s="47" t="n"/>
      <c r="P214" s="47" t="n"/>
      <c r="Q214" s="47" t="n"/>
      <c r="R214" s="48" t="str">
        <f>IF(AND($B214="",$G214=""),"",ML_RESP)</f>
        <v/>
      </c>
      <c r="S214" s="47" t="n"/>
      <c r="T214" s="47" t="n"/>
      <c r="U214" s="47" t="n"/>
    </row>
    <row r="215">
      <c r="A215" s="42" t="inlineStr">
        <is>
          <t>B-0211</t>
        </is>
      </c>
      <c r="B215" s="52" t="n"/>
      <c r="C215" s="43" t="str">
        <f>IF(AND($B215="",$G215=""),"",IF(COUNTIF('Plan Cultivos'!$D$5:$D$204,"?*")=1,INDEX('Plan Cultivos'!$A$5:$A$204,MATCH("?*",'Plan Cultivos'!$D$5:$D$204,0)),""))</f>
        <v/>
      </c>
      <c r="D215" s="41" t="str">
        <f>IF(AND($B215="",$G215=""),"",ML_N)</f>
        <v/>
      </c>
      <c r="E215" s="43" t="str">
        <f>IF($C215="","",IFERROR(VLOOKUP($C215,'Plan Cultivos'!$A$5:$D$204,4,FALSE)&amp;"",""))</f>
        <v/>
      </c>
      <c r="F215" s="43" t="n"/>
      <c r="G215" s="43" t="n"/>
      <c r="H215" s="45" t="n"/>
      <c r="I215" s="45" t="n"/>
      <c r="J215" s="45" t="n"/>
      <c r="K215" s="51" t="n"/>
      <c r="L215" s="43" t="n"/>
      <c r="M215" s="51" t="n"/>
      <c r="N215" s="45" t="n"/>
      <c r="O215" s="45" t="n"/>
      <c r="P215" s="45" t="n"/>
      <c r="Q215" s="45" t="n"/>
      <c r="R215" s="43" t="str">
        <f>IF(AND($B215="",$G215=""),"",ML_RESP)</f>
        <v/>
      </c>
      <c r="S215" s="45" t="n"/>
      <c r="T215" s="45" t="n"/>
      <c r="U215" s="45" t="n"/>
    </row>
    <row r="216">
      <c r="A216" s="57" t="inlineStr">
        <is>
          <t>B-0212</t>
        </is>
      </c>
      <c r="B216" s="59" t="n"/>
      <c r="C216" s="48" t="str">
        <f>IF(AND($B216="",$G216=""),"",IF(COUNTIF('Plan Cultivos'!$D$5:$D$204,"?*")=1,INDEX('Plan Cultivos'!$A$5:$A$204,MATCH("?*",'Plan Cultivos'!$D$5:$D$204,0)),""))</f>
        <v/>
      </c>
      <c r="D216" s="58" t="str">
        <f>IF(AND($B216="",$G216=""),"",ML_N)</f>
        <v/>
      </c>
      <c r="E216" s="48" t="str">
        <f>IF($C216="","",IFERROR(VLOOKUP($C216,'Plan Cultivos'!$A$5:$D$204,4,FALSE)&amp;"",""))</f>
        <v/>
      </c>
      <c r="F216" s="48" t="n"/>
      <c r="G216" s="48" t="n"/>
      <c r="H216" s="47" t="n"/>
      <c r="I216" s="47" t="n"/>
      <c r="J216" s="47" t="n"/>
      <c r="K216" s="49" t="n"/>
      <c r="L216" s="48" t="n"/>
      <c r="M216" s="49" t="n"/>
      <c r="N216" s="47" t="n"/>
      <c r="O216" s="47" t="n"/>
      <c r="P216" s="47" t="n"/>
      <c r="Q216" s="47" t="n"/>
      <c r="R216" s="48" t="str">
        <f>IF(AND($B216="",$G216=""),"",ML_RESP)</f>
        <v/>
      </c>
      <c r="S216" s="47" t="n"/>
      <c r="T216" s="47" t="n"/>
      <c r="U216" s="47" t="n"/>
    </row>
    <row r="217">
      <c r="A217" s="42" t="inlineStr">
        <is>
          <t>B-0213</t>
        </is>
      </c>
      <c r="B217" s="52" t="n"/>
      <c r="C217" s="43" t="str">
        <f>IF(AND($B217="",$G217=""),"",IF(COUNTIF('Plan Cultivos'!$D$5:$D$204,"?*")=1,INDEX('Plan Cultivos'!$A$5:$A$204,MATCH("?*",'Plan Cultivos'!$D$5:$D$204,0)),""))</f>
        <v/>
      </c>
      <c r="D217" s="41" t="str">
        <f>IF(AND($B217="",$G217=""),"",ML_N)</f>
        <v/>
      </c>
      <c r="E217" s="43" t="str">
        <f>IF($C217="","",IFERROR(VLOOKUP($C217,'Plan Cultivos'!$A$5:$D$204,4,FALSE)&amp;"",""))</f>
        <v/>
      </c>
      <c r="F217" s="43" t="n"/>
      <c r="G217" s="43" t="n"/>
      <c r="H217" s="45" t="n"/>
      <c r="I217" s="45" t="n"/>
      <c r="J217" s="45" t="n"/>
      <c r="K217" s="51" t="n"/>
      <c r="L217" s="43" t="n"/>
      <c r="M217" s="51" t="n"/>
      <c r="N217" s="45" t="n"/>
      <c r="O217" s="45" t="n"/>
      <c r="P217" s="45" t="n"/>
      <c r="Q217" s="45" t="n"/>
      <c r="R217" s="43" t="str">
        <f>IF(AND($B217="",$G217=""),"",ML_RESP)</f>
        <v/>
      </c>
      <c r="S217" s="45" t="n"/>
      <c r="T217" s="45" t="n"/>
      <c r="U217" s="45" t="n"/>
    </row>
    <row r="218">
      <c r="A218" s="57" t="inlineStr">
        <is>
          <t>B-0214</t>
        </is>
      </c>
      <c r="B218" s="59" t="n"/>
      <c r="C218" s="48" t="str">
        <f>IF(AND($B218="",$G218=""),"",IF(COUNTIF('Plan Cultivos'!$D$5:$D$204,"?*")=1,INDEX('Plan Cultivos'!$A$5:$A$204,MATCH("?*",'Plan Cultivos'!$D$5:$D$204,0)),""))</f>
        <v/>
      </c>
      <c r="D218" s="58" t="str">
        <f>IF(AND($B218="",$G218=""),"",ML_N)</f>
        <v/>
      </c>
      <c r="E218" s="48" t="str">
        <f>IF($C218="","",IFERROR(VLOOKUP($C218,'Plan Cultivos'!$A$5:$D$204,4,FALSE)&amp;"",""))</f>
        <v/>
      </c>
      <c r="F218" s="48" t="n"/>
      <c r="G218" s="48" t="n"/>
      <c r="H218" s="47" t="n"/>
      <c r="I218" s="47" t="n"/>
      <c r="J218" s="47" t="n"/>
      <c r="K218" s="49" t="n"/>
      <c r="L218" s="48" t="n"/>
      <c r="M218" s="49" t="n"/>
      <c r="N218" s="47" t="n"/>
      <c r="O218" s="47" t="n"/>
      <c r="P218" s="47" t="n"/>
      <c r="Q218" s="47" t="n"/>
      <c r="R218" s="48" t="str">
        <f>IF(AND($B218="",$G218=""),"",ML_RESP)</f>
        <v/>
      </c>
      <c r="S218" s="47" t="n"/>
      <c r="T218" s="47" t="n"/>
      <c r="U218" s="47" t="n"/>
    </row>
    <row r="219">
      <c r="A219" s="42" t="inlineStr">
        <is>
          <t>B-0215</t>
        </is>
      </c>
      <c r="B219" s="52" t="n"/>
      <c r="C219" s="43" t="str">
        <f>IF(AND($B219="",$G219=""),"",IF(COUNTIF('Plan Cultivos'!$D$5:$D$204,"?*")=1,INDEX('Plan Cultivos'!$A$5:$A$204,MATCH("?*",'Plan Cultivos'!$D$5:$D$204,0)),""))</f>
        <v/>
      </c>
      <c r="D219" s="41" t="str">
        <f>IF(AND($B219="",$G219=""),"",ML_N)</f>
        <v/>
      </c>
      <c r="E219" s="43" t="str">
        <f>IF($C219="","",IFERROR(VLOOKUP($C219,'Plan Cultivos'!$A$5:$D$204,4,FALSE)&amp;"",""))</f>
        <v/>
      </c>
      <c r="F219" s="43" t="n"/>
      <c r="G219" s="43" t="n"/>
      <c r="H219" s="45" t="n"/>
      <c r="I219" s="45" t="n"/>
      <c r="J219" s="45" t="n"/>
      <c r="K219" s="51" t="n"/>
      <c r="L219" s="43" t="n"/>
      <c r="M219" s="51" t="n"/>
      <c r="N219" s="45" t="n"/>
      <c r="O219" s="45" t="n"/>
      <c r="P219" s="45" t="n"/>
      <c r="Q219" s="45" t="n"/>
      <c r="R219" s="43" t="str">
        <f>IF(AND($B219="",$G219=""),"",ML_RESP)</f>
        <v/>
      </c>
      <c r="S219" s="45" t="n"/>
      <c r="T219" s="45" t="n"/>
      <c r="U219" s="45" t="n"/>
    </row>
    <row r="220">
      <c r="A220" s="57" t="inlineStr">
        <is>
          <t>B-0216</t>
        </is>
      </c>
      <c r="B220" s="59" t="n"/>
      <c r="C220" s="48" t="str">
        <f>IF(AND($B220="",$G220=""),"",IF(COUNTIF('Plan Cultivos'!$D$5:$D$204,"?*")=1,INDEX('Plan Cultivos'!$A$5:$A$204,MATCH("?*",'Plan Cultivos'!$D$5:$D$204,0)),""))</f>
        <v/>
      </c>
      <c r="D220" s="58" t="str">
        <f>IF(AND($B220="",$G220=""),"",ML_N)</f>
        <v/>
      </c>
      <c r="E220" s="48" t="str">
        <f>IF($C220="","",IFERROR(VLOOKUP($C220,'Plan Cultivos'!$A$5:$D$204,4,FALSE)&amp;"",""))</f>
        <v/>
      </c>
      <c r="F220" s="48" t="n"/>
      <c r="G220" s="48" t="n"/>
      <c r="H220" s="47" t="n"/>
      <c r="I220" s="47" t="n"/>
      <c r="J220" s="47" t="n"/>
      <c r="K220" s="49" t="n"/>
      <c r="L220" s="48" t="n"/>
      <c r="M220" s="49" t="n"/>
      <c r="N220" s="47" t="n"/>
      <c r="O220" s="47" t="n"/>
      <c r="P220" s="47" t="n"/>
      <c r="Q220" s="47" t="n"/>
      <c r="R220" s="48" t="str">
        <f>IF(AND($B220="",$G220=""),"",ML_RESP)</f>
        <v/>
      </c>
      <c r="S220" s="47" t="n"/>
      <c r="T220" s="47" t="n"/>
      <c r="U220" s="47" t="n"/>
    </row>
    <row r="221">
      <c r="A221" s="42" t="inlineStr">
        <is>
          <t>B-0217</t>
        </is>
      </c>
      <c r="B221" s="52" t="n"/>
      <c r="C221" s="43" t="str">
        <f>IF(AND($B221="",$G221=""),"",IF(COUNTIF('Plan Cultivos'!$D$5:$D$204,"?*")=1,INDEX('Plan Cultivos'!$A$5:$A$204,MATCH("?*",'Plan Cultivos'!$D$5:$D$204,0)),""))</f>
        <v/>
      </c>
      <c r="D221" s="41" t="str">
        <f>IF(AND($B221="",$G221=""),"",ML_N)</f>
        <v/>
      </c>
      <c r="E221" s="43" t="str">
        <f>IF($C221="","",IFERROR(VLOOKUP($C221,'Plan Cultivos'!$A$5:$D$204,4,FALSE)&amp;"",""))</f>
        <v/>
      </c>
      <c r="F221" s="43" t="n"/>
      <c r="G221" s="43" t="n"/>
      <c r="H221" s="45" t="n"/>
      <c r="I221" s="45" t="n"/>
      <c r="J221" s="45" t="n"/>
      <c r="K221" s="51" t="n"/>
      <c r="L221" s="43" t="n"/>
      <c r="M221" s="51" t="n"/>
      <c r="N221" s="45" t="n"/>
      <c r="O221" s="45" t="n"/>
      <c r="P221" s="45" t="n"/>
      <c r="Q221" s="45" t="n"/>
      <c r="R221" s="43" t="str">
        <f>IF(AND($B221="",$G221=""),"",ML_RESP)</f>
        <v/>
      </c>
      <c r="S221" s="45" t="n"/>
      <c r="T221" s="45" t="n"/>
      <c r="U221" s="45" t="n"/>
    </row>
    <row r="222">
      <c r="A222" s="57" t="inlineStr">
        <is>
          <t>B-0218</t>
        </is>
      </c>
      <c r="B222" s="59" t="n"/>
      <c r="C222" s="48" t="str">
        <f>IF(AND($B222="",$G222=""),"",IF(COUNTIF('Plan Cultivos'!$D$5:$D$204,"?*")=1,INDEX('Plan Cultivos'!$A$5:$A$204,MATCH("?*",'Plan Cultivos'!$D$5:$D$204,0)),""))</f>
        <v/>
      </c>
      <c r="D222" s="58" t="str">
        <f>IF(AND($B222="",$G222=""),"",ML_N)</f>
        <v/>
      </c>
      <c r="E222" s="48" t="str">
        <f>IF($C222="","",IFERROR(VLOOKUP($C222,'Plan Cultivos'!$A$5:$D$204,4,FALSE)&amp;"",""))</f>
        <v/>
      </c>
      <c r="F222" s="48" t="n"/>
      <c r="G222" s="48" t="n"/>
      <c r="H222" s="47" t="n"/>
      <c r="I222" s="47" t="n"/>
      <c r="J222" s="47" t="n"/>
      <c r="K222" s="49" t="n"/>
      <c r="L222" s="48" t="n"/>
      <c r="M222" s="49" t="n"/>
      <c r="N222" s="47" t="n"/>
      <c r="O222" s="47" t="n"/>
      <c r="P222" s="47" t="n"/>
      <c r="Q222" s="47" t="n"/>
      <c r="R222" s="48" t="str">
        <f>IF(AND($B222="",$G222=""),"",ML_RESP)</f>
        <v/>
      </c>
      <c r="S222" s="47" t="n"/>
      <c r="T222" s="47" t="n"/>
      <c r="U222" s="47" t="n"/>
    </row>
    <row r="223">
      <c r="A223" s="42" t="inlineStr">
        <is>
          <t>B-0219</t>
        </is>
      </c>
      <c r="B223" s="52" t="n"/>
      <c r="C223" s="43" t="str">
        <f>IF(AND($B223="",$G223=""),"",IF(COUNTIF('Plan Cultivos'!$D$5:$D$204,"?*")=1,INDEX('Plan Cultivos'!$A$5:$A$204,MATCH("?*",'Plan Cultivos'!$D$5:$D$204,0)),""))</f>
        <v/>
      </c>
      <c r="D223" s="41" t="str">
        <f>IF(AND($B223="",$G223=""),"",ML_N)</f>
        <v/>
      </c>
      <c r="E223" s="43" t="str">
        <f>IF($C223="","",IFERROR(VLOOKUP($C223,'Plan Cultivos'!$A$5:$D$204,4,FALSE)&amp;"",""))</f>
        <v/>
      </c>
      <c r="F223" s="43" t="n"/>
      <c r="G223" s="43" t="n"/>
      <c r="H223" s="45" t="n"/>
      <c r="I223" s="45" t="n"/>
      <c r="J223" s="45" t="n"/>
      <c r="K223" s="51" t="n"/>
      <c r="L223" s="43" t="n"/>
      <c r="M223" s="51" t="n"/>
      <c r="N223" s="45" t="n"/>
      <c r="O223" s="45" t="n"/>
      <c r="P223" s="45" t="n"/>
      <c r="Q223" s="45" t="n"/>
      <c r="R223" s="43" t="str">
        <f>IF(AND($B223="",$G223=""),"",ML_RESP)</f>
        <v/>
      </c>
      <c r="S223" s="45" t="n"/>
      <c r="T223" s="45" t="n"/>
      <c r="U223" s="45" t="n"/>
    </row>
    <row r="224">
      <c r="A224" s="57" t="inlineStr">
        <is>
          <t>B-0220</t>
        </is>
      </c>
      <c r="B224" s="59" t="n"/>
      <c r="C224" s="48" t="str">
        <f>IF(AND($B224="",$G224=""),"",IF(COUNTIF('Plan Cultivos'!$D$5:$D$204,"?*")=1,INDEX('Plan Cultivos'!$A$5:$A$204,MATCH("?*",'Plan Cultivos'!$D$5:$D$204,0)),""))</f>
        <v/>
      </c>
      <c r="D224" s="58" t="str">
        <f>IF(AND($B224="",$G224=""),"",ML_N)</f>
        <v/>
      </c>
      <c r="E224" s="48" t="str">
        <f>IF($C224="","",IFERROR(VLOOKUP($C224,'Plan Cultivos'!$A$5:$D$204,4,FALSE)&amp;"",""))</f>
        <v/>
      </c>
      <c r="F224" s="48" t="n"/>
      <c r="G224" s="48" t="n"/>
      <c r="H224" s="47" t="n"/>
      <c r="I224" s="47" t="n"/>
      <c r="J224" s="47" t="n"/>
      <c r="K224" s="49" t="n"/>
      <c r="L224" s="48" t="n"/>
      <c r="M224" s="49" t="n"/>
      <c r="N224" s="47" t="n"/>
      <c r="O224" s="47" t="n"/>
      <c r="P224" s="47" t="n"/>
      <c r="Q224" s="47" t="n"/>
      <c r="R224" s="48" t="str">
        <f>IF(AND($B224="",$G224=""),"",ML_RESP)</f>
        <v/>
      </c>
      <c r="S224" s="47" t="n"/>
      <c r="T224" s="47" t="n"/>
      <c r="U224" s="47" t="n"/>
    </row>
    <row r="225">
      <c r="A225" s="42" t="inlineStr">
        <is>
          <t>B-0221</t>
        </is>
      </c>
      <c r="B225" s="52" t="n"/>
      <c r="C225" s="43" t="str">
        <f>IF(AND($B225="",$G225=""),"",IF(COUNTIF('Plan Cultivos'!$D$5:$D$204,"?*")=1,INDEX('Plan Cultivos'!$A$5:$A$204,MATCH("?*",'Plan Cultivos'!$D$5:$D$204,0)),""))</f>
        <v/>
      </c>
      <c r="D225" s="41" t="str">
        <f>IF(AND($B225="",$G225=""),"",ML_N)</f>
        <v/>
      </c>
      <c r="E225" s="43" t="str">
        <f>IF($C225="","",IFERROR(VLOOKUP($C225,'Plan Cultivos'!$A$5:$D$204,4,FALSE)&amp;"",""))</f>
        <v/>
      </c>
      <c r="F225" s="43" t="n"/>
      <c r="G225" s="43" t="n"/>
      <c r="H225" s="45" t="n"/>
      <c r="I225" s="45" t="n"/>
      <c r="J225" s="45" t="n"/>
      <c r="K225" s="51" t="n"/>
      <c r="L225" s="43" t="n"/>
      <c r="M225" s="51" t="n"/>
      <c r="N225" s="45" t="n"/>
      <c r="O225" s="45" t="n"/>
      <c r="P225" s="45" t="n"/>
      <c r="Q225" s="45" t="n"/>
      <c r="R225" s="43" t="str">
        <f>IF(AND($B225="",$G225=""),"",ML_RESP)</f>
        <v/>
      </c>
      <c r="S225" s="45" t="n"/>
      <c r="T225" s="45" t="n"/>
      <c r="U225" s="45" t="n"/>
    </row>
    <row r="226">
      <c r="A226" s="57" t="inlineStr">
        <is>
          <t>B-0222</t>
        </is>
      </c>
      <c r="B226" s="59" t="n"/>
      <c r="C226" s="48" t="str">
        <f>IF(AND($B226="",$G226=""),"",IF(COUNTIF('Plan Cultivos'!$D$5:$D$204,"?*")=1,INDEX('Plan Cultivos'!$A$5:$A$204,MATCH("?*",'Plan Cultivos'!$D$5:$D$204,0)),""))</f>
        <v/>
      </c>
      <c r="D226" s="58" t="str">
        <f>IF(AND($B226="",$G226=""),"",ML_N)</f>
        <v/>
      </c>
      <c r="E226" s="48" t="str">
        <f>IF($C226="","",IFERROR(VLOOKUP($C226,'Plan Cultivos'!$A$5:$D$204,4,FALSE)&amp;"",""))</f>
        <v/>
      </c>
      <c r="F226" s="48" t="n"/>
      <c r="G226" s="48" t="n"/>
      <c r="H226" s="47" t="n"/>
      <c r="I226" s="47" t="n"/>
      <c r="J226" s="47" t="n"/>
      <c r="K226" s="49" t="n"/>
      <c r="L226" s="48" t="n"/>
      <c r="M226" s="49" t="n"/>
      <c r="N226" s="47" t="n"/>
      <c r="O226" s="47" t="n"/>
      <c r="P226" s="47" t="n"/>
      <c r="Q226" s="47" t="n"/>
      <c r="R226" s="48" t="str">
        <f>IF(AND($B226="",$G226=""),"",ML_RESP)</f>
        <v/>
      </c>
      <c r="S226" s="47" t="n"/>
      <c r="T226" s="47" t="n"/>
      <c r="U226" s="47" t="n"/>
    </row>
    <row r="227">
      <c r="A227" s="42" t="inlineStr">
        <is>
          <t>B-0223</t>
        </is>
      </c>
      <c r="B227" s="52" t="n"/>
      <c r="C227" s="43" t="str">
        <f>IF(AND($B227="",$G227=""),"",IF(COUNTIF('Plan Cultivos'!$D$5:$D$204,"?*")=1,INDEX('Plan Cultivos'!$A$5:$A$204,MATCH("?*",'Plan Cultivos'!$D$5:$D$204,0)),""))</f>
        <v/>
      </c>
      <c r="D227" s="41" t="str">
        <f>IF(AND($B227="",$G227=""),"",ML_N)</f>
        <v/>
      </c>
      <c r="E227" s="43" t="str">
        <f>IF($C227="","",IFERROR(VLOOKUP($C227,'Plan Cultivos'!$A$5:$D$204,4,FALSE)&amp;"",""))</f>
        <v/>
      </c>
      <c r="F227" s="43" t="n"/>
      <c r="G227" s="43" t="n"/>
      <c r="H227" s="45" t="n"/>
      <c r="I227" s="45" t="n"/>
      <c r="J227" s="45" t="n"/>
      <c r="K227" s="51" t="n"/>
      <c r="L227" s="43" t="n"/>
      <c r="M227" s="51" t="n"/>
      <c r="N227" s="45" t="n"/>
      <c r="O227" s="45" t="n"/>
      <c r="P227" s="45" t="n"/>
      <c r="Q227" s="45" t="n"/>
      <c r="R227" s="43" t="str">
        <f>IF(AND($B227="",$G227=""),"",ML_RESP)</f>
        <v/>
      </c>
      <c r="S227" s="45" t="n"/>
      <c r="T227" s="45" t="n"/>
      <c r="U227" s="45" t="n"/>
    </row>
    <row r="228">
      <c r="A228" s="57" t="inlineStr">
        <is>
          <t>B-0224</t>
        </is>
      </c>
      <c r="B228" s="59" t="n"/>
      <c r="C228" s="48" t="str">
        <f>IF(AND($B228="",$G228=""),"",IF(COUNTIF('Plan Cultivos'!$D$5:$D$204,"?*")=1,INDEX('Plan Cultivos'!$A$5:$A$204,MATCH("?*",'Plan Cultivos'!$D$5:$D$204,0)),""))</f>
        <v/>
      </c>
      <c r="D228" s="58" t="str">
        <f>IF(AND($B228="",$G228=""),"",ML_N)</f>
        <v/>
      </c>
      <c r="E228" s="48" t="str">
        <f>IF($C228="","",IFERROR(VLOOKUP($C228,'Plan Cultivos'!$A$5:$D$204,4,FALSE)&amp;"",""))</f>
        <v/>
      </c>
      <c r="F228" s="48" t="n"/>
      <c r="G228" s="48" t="n"/>
      <c r="H228" s="47" t="n"/>
      <c r="I228" s="47" t="n"/>
      <c r="J228" s="47" t="n"/>
      <c r="K228" s="49" t="n"/>
      <c r="L228" s="48" t="n"/>
      <c r="M228" s="49" t="n"/>
      <c r="N228" s="47" t="n"/>
      <c r="O228" s="47" t="n"/>
      <c r="P228" s="47" t="n"/>
      <c r="Q228" s="47" t="n"/>
      <c r="R228" s="48" t="str">
        <f>IF(AND($B228="",$G228=""),"",ML_RESP)</f>
        <v/>
      </c>
      <c r="S228" s="47" t="n"/>
      <c r="T228" s="47" t="n"/>
      <c r="U228" s="47" t="n"/>
    </row>
    <row r="229">
      <c r="A229" s="42" t="inlineStr">
        <is>
          <t>B-0225</t>
        </is>
      </c>
      <c r="B229" s="52" t="n"/>
      <c r="C229" s="43" t="str">
        <f>IF(AND($B229="",$G229=""),"",IF(COUNTIF('Plan Cultivos'!$D$5:$D$204,"?*")=1,INDEX('Plan Cultivos'!$A$5:$A$204,MATCH("?*",'Plan Cultivos'!$D$5:$D$204,0)),""))</f>
        <v/>
      </c>
      <c r="D229" s="41" t="str">
        <f>IF(AND($B229="",$G229=""),"",ML_N)</f>
        <v/>
      </c>
      <c r="E229" s="43" t="str">
        <f>IF($C229="","",IFERROR(VLOOKUP($C229,'Plan Cultivos'!$A$5:$D$204,4,FALSE)&amp;"",""))</f>
        <v/>
      </c>
      <c r="F229" s="43" t="n"/>
      <c r="G229" s="43" t="n"/>
      <c r="H229" s="45" t="n"/>
      <c r="I229" s="45" t="n"/>
      <c r="J229" s="45" t="n"/>
      <c r="K229" s="51" t="n"/>
      <c r="L229" s="43" t="n"/>
      <c r="M229" s="51" t="n"/>
      <c r="N229" s="45" t="n"/>
      <c r="O229" s="45" t="n"/>
      <c r="P229" s="45" t="n"/>
      <c r="Q229" s="45" t="n"/>
      <c r="R229" s="43" t="str">
        <f>IF(AND($B229="",$G229=""),"",ML_RESP)</f>
        <v/>
      </c>
      <c r="S229" s="45" t="n"/>
      <c r="T229" s="45" t="n"/>
      <c r="U229" s="45" t="n"/>
    </row>
    <row r="230">
      <c r="A230" s="57" t="inlineStr">
        <is>
          <t>B-0226</t>
        </is>
      </c>
      <c r="B230" s="59" t="n"/>
      <c r="C230" s="48" t="str">
        <f>IF(AND($B230="",$G230=""),"",IF(COUNTIF('Plan Cultivos'!$D$5:$D$204,"?*")=1,INDEX('Plan Cultivos'!$A$5:$A$204,MATCH("?*",'Plan Cultivos'!$D$5:$D$204,0)),""))</f>
        <v/>
      </c>
      <c r="D230" s="58" t="str">
        <f>IF(AND($B230="",$G230=""),"",ML_N)</f>
        <v/>
      </c>
      <c r="E230" s="48" t="str">
        <f>IF($C230="","",IFERROR(VLOOKUP($C230,'Plan Cultivos'!$A$5:$D$204,4,FALSE)&amp;"",""))</f>
        <v/>
      </c>
      <c r="F230" s="48" t="n"/>
      <c r="G230" s="48" t="n"/>
      <c r="H230" s="47" t="n"/>
      <c r="I230" s="47" t="n"/>
      <c r="J230" s="47" t="n"/>
      <c r="K230" s="49" t="n"/>
      <c r="L230" s="48" t="n"/>
      <c r="M230" s="49" t="n"/>
      <c r="N230" s="47" t="n"/>
      <c r="O230" s="47" t="n"/>
      <c r="P230" s="47" t="n"/>
      <c r="Q230" s="47" t="n"/>
      <c r="R230" s="48" t="str">
        <f>IF(AND($B230="",$G230=""),"",ML_RESP)</f>
        <v/>
      </c>
      <c r="S230" s="47" t="n"/>
      <c r="T230" s="47" t="n"/>
      <c r="U230" s="47" t="n"/>
    </row>
    <row r="231">
      <c r="A231" s="42" t="inlineStr">
        <is>
          <t>B-0227</t>
        </is>
      </c>
      <c r="B231" s="52" t="n"/>
      <c r="C231" s="43" t="str">
        <f>IF(AND($B231="",$G231=""),"",IF(COUNTIF('Plan Cultivos'!$D$5:$D$204,"?*")=1,INDEX('Plan Cultivos'!$A$5:$A$204,MATCH("?*",'Plan Cultivos'!$D$5:$D$204,0)),""))</f>
        <v/>
      </c>
      <c r="D231" s="41" t="str">
        <f>IF(AND($B231="",$G231=""),"",ML_N)</f>
        <v/>
      </c>
      <c r="E231" s="43" t="str">
        <f>IF($C231="","",IFERROR(VLOOKUP($C231,'Plan Cultivos'!$A$5:$D$204,4,FALSE)&amp;"",""))</f>
        <v/>
      </c>
      <c r="F231" s="43" t="n"/>
      <c r="G231" s="43" t="n"/>
      <c r="H231" s="45" t="n"/>
      <c r="I231" s="45" t="n"/>
      <c r="J231" s="45" t="n"/>
      <c r="K231" s="51" t="n"/>
      <c r="L231" s="43" t="n"/>
      <c r="M231" s="51" t="n"/>
      <c r="N231" s="45" t="n"/>
      <c r="O231" s="45" t="n"/>
      <c r="P231" s="45" t="n"/>
      <c r="Q231" s="45" t="n"/>
      <c r="R231" s="43" t="str">
        <f>IF(AND($B231="",$G231=""),"",ML_RESP)</f>
        <v/>
      </c>
      <c r="S231" s="45" t="n"/>
      <c r="T231" s="45" t="n"/>
      <c r="U231" s="45" t="n"/>
    </row>
    <row r="232">
      <c r="A232" s="57" t="inlineStr">
        <is>
          <t>B-0228</t>
        </is>
      </c>
      <c r="B232" s="59" t="n"/>
      <c r="C232" s="48" t="str">
        <f>IF(AND($B232="",$G232=""),"",IF(COUNTIF('Plan Cultivos'!$D$5:$D$204,"?*")=1,INDEX('Plan Cultivos'!$A$5:$A$204,MATCH("?*",'Plan Cultivos'!$D$5:$D$204,0)),""))</f>
        <v/>
      </c>
      <c r="D232" s="58" t="str">
        <f>IF(AND($B232="",$G232=""),"",ML_N)</f>
        <v/>
      </c>
      <c r="E232" s="48" t="str">
        <f>IF($C232="","",IFERROR(VLOOKUP($C232,'Plan Cultivos'!$A$5:$D$204,4,FALSE)&amp;"",""))</f>
        <v/>
      </c>
      <c r="F232" s="48" t="n"/>
      <c r="G232" s="48" t="n"/>
      <c r="H232" s="47" t="n"/>
      <c r="I232" s="47" t="n"/>
      <c r="J232" s="47" t="n"/>
      <c r="K232" s="49" t="n"/>
      <c r="L232" s="48" t="n"/>
      <c r="M232" s="49" t="n"/>
      <c r="N232" s="47" t="n"/>
      <c r="O232" s="47" t="n"/>
      <c r="P232" s="47" t="n"/>
      <c r="Q232" s="47" t="n"/>
      <c r="R232" s="48" t="str">
        <f>IF(AND($B232="",$G232=""),"",ML_RESP)</f>
        <v/>
      </c>
      <c r="S232" s="47" t="n"/>
      <c r="T232" s="47" t="n"/>
      <c r="U232" s="47" t="n"/>
    </row>
    <row r="233">
      <c r="A233" s="42" t="inlineStr">
        <is>
          <t>B-0229</t>
        </is>
      </c>
      <c r="B233" s="52" t="n"/>
      <c r="C233" s="43" t="str">
        <f>IF(AND($B233="",$G233=""),"",IF(COUNTIF('Plan Cultivos'!$D$5:$D$204,"?*")=1,INDEX('Plan Cultivos'!$A$5:$A$204,MATCH("?*",'Plan Cultivos'!$D$5:$D$204,0)),""))</f>
        <v/>
      </c>
      <c r="D233" s="41" t="str">
        <f>IF(AND($B233="",$G233=""),"",ML_N)</f>
        <v/>
      </c>
      <c r="E233" s="43" t="str">
        <f>IF($C233="","",IFERROR(VLOOKUP($C233,'Plan Cultivos'!$A$5:$D$204,4,FALSE)&amp;"",""))</f>
        <v/>
      </c>
      <c r="F233" s="43" t="n"/>
      <c r="G233" s="43" t="n"/>
      <c r="H233" s="45" t="n"/>
      <c r="I233" s="45" t="n"/>
      <c r="J233" s="45" t="n"/>
      <c r="K233" s="51" t="n"/>
      <c r="L233" s="43" t="n"/>
      <c r="M233" s="51" t="n"/>
      <c r="N233" s="45" t="n"/>
      <c r="O233" s="45" t="n"/>
      <c r="P233" s="45" t="n"/>
      <c r="Q233" s="45" t="n"/>
      <c r="R233" s="43" t="str">
        <f>IF(AND($B233="",$G233=""),"",ML_RESP)</f>
        <v/>
      </c>
      <c r="S233" s="45" t="n"/>
      <c r="T233" s="45" t="n"/>
      <c r="U233" s="45" t="n"/>
    </row>
    <row r="234">
      <c r="A234" s="57" t="inlineStr">
        <is>
          <t>B-0230</t>
        </is>
      </c>
      <c r="B234" s="59" t="n"/>
      <c r="C234" s="48" t="str">
        <f>IF(AND($B234="",$G234=""),"",IF(COUNTIF('Plan Cultivos'!$D$5:$D$204,"?*")=1,INDEX('Plan Cultivos'!$A$5:$A$204,MATCH("?*",'Plan Cultivos'!$D$5:$D$204,0)),""))</f>
        <v/>
      </c>
      <c r="D234" s="58" t="str">
        <f>IF(AND($B234="",$G234=""),"",ML_N)</f>
        <v/>
      </c>
      <c r="E234" s="48" t="str">
        <f>IF($C234="","",IFERROR(VLOOKUP($C234,'Plan Cultivos'!$A$5:$D$204,4,FALSE)&amp;"",""))</f>
        <v/>
      </c>
      <c r="F234" s="48" t="n"/>
      <c r="G234" s="48" t="n"/>
      <c r="H234" s="47" t="n"/>
      <c r="I234" s="47" t="n"/>
      <c r="J234" s="47" t="n"/>
      <c r="K234" s="49" t="n"/>
      <c r="L234" s="48" t="n"/>
      <c r="M234" s="49" t="n"/>
      <c r="N234" s="47" t="n"/>
      <c r="O234" s="47" t="n"/>
      <c r="P234" s="47" t="n"/>
      <c r="Q234" s="47" t="n"/>
      <c r="R234" s="48" t="str">
        <f>IF(AND($B234="",$G234=""),"",ML_RESP)</f>
        <v/>
      </c>
      <c r="S234" s="47" t="n"/>
      <c r="T234" s="47" t="n"/>
      <c r="U234" s="47" t="n"/>
    </row>
    <row r="235">
      <c r="A235" s="42" t="inlineStr">
        <is>
          <t>B-0231</t>
        </is>
      </c>
      <c r="B235" s="52" t="n"/>
      <c r="C235" s="43" t="str">
        <f>IF(AND($B235="",$G235=""),"",IF(COUNTIF('Plan Cultivos'!$D$5:$D$204,"?*")=1,INDEX('Plan Cultivos'!$A$5:$A$204,MATCH("?*",'Plan Cultivos'!$D$5:$D$204,0)),""))</f>
        <v/>
      </c>
      <c r="D235" s="41" t="str">
        <f>IF(AND($B235="",$G235=""),"",ML_N)</f>
        <v/>
      </c>
      <c r="E235" s="43" t="str">
        <f>IF($C235="","",IFERROR(VLOOKUP($C235,'Plan Cultivos'!$A$5:$D$204,4,FALSE)&amp;"",""))</f>
        <v/>
      </c>
      <c r="F235" s="43" t="n"/>
      <c r="G235" s="43" t="n"/>
      <c r="H235" s="45" t="n"/>
      <c r="I235" s="45" t="n"/>
      <c r="J235" s="45" t="n"/>
      <c r="K235" s="51" t="n"/>
      <c r="L235" s="43" t="n"/>
      <c r="M235" s="51" t="n"/>
      <c r="N235" s="45" t="n"/>
      <c r="O235" s="45" t="n"/>
      <c r="P235" s="45" t="n"/>
      <c r="Q235" s="45" t="n"/>
      <c r="R235" s="43" t="str">
        <f>IF(AND($B235="",$G235=""),"",ML_RESP)</f>
        <v/>
      </c>
      <c r="S235" s="45" t="n"/>
      <c r="T235" s="45" t="n"/>
      <c r="U235" s="45" t="n"/>
    </row>
    <row r="236">
      <c r="A236" s="57" t="inlineStr">
        <is>
          <t>B-0232</t>
        </is>
      </c>
      <c r="B236" s="59" t="n"/>
      <c r="C236" s="48" t="str">
        <f>IF(AND($B236="",$G236=""),"",IF(COUNTIF('Plan Cultivos'!$D$5:$D$204,"?*")=1,INDEX('Plan Cultivos'!$A$5:$A$204,MATCH("?*",'Plan Cultivos'!$D$5:$D$204,0)),""))</f>
        <v/>
      </c>
      <c r="D236" s="58" t="str">
        <f>IF(AND($B236="",$G236=""),"",ML_N)</f>
        <v/>
      </c>
      <c r="E236" s="48" t="str">
        <f>IF($C236="","",IFERROR(VLOOKUP($C236,'Plan Cultivos'!$A$5:$D$204,4,FALSE)&amp;"",""))</f>
        <v/>
      </c>
      <c r="F236" s="48" t="n"/>
      <c r="G236" s="48" t="n"/>
      <c r="H236" s="47" t="n"/>
      <c r="I236" s="47" t="n"/>
      <c r="J236" s="47" t="n"/>
      <c r="K236" s="49" t="n"/>
      <c r="L236" s="48" t="n"/>
      <c r="M236" s="49" t="n"/>
      <c r="N236" s="47" t="n"/>
      <c r="O236" s="47" t="n"/>
      <c r="P236" s="47" t="n"/>
      <c r="Q236" s="47" t="n"/>
      <c r="R236" s="48" t="str">
        <f>IF(AND($B236="",$G236=""),"",ML_RESP)</f>
        <v/>
      </c>
      <c r="S236" s="47" t="n"/>
      <c r="T236" s="47" t="n"/>
      <c r="U236" s="47" t="n"/>
    </row>
    <row r="237">
      <c r="A237" s="42" t="inlineStr">
        <is>
          <t>B-0233</t>
        </is>
      </c>
      <c r="B237" s="52" t="n"/>
      <c r="C237" s="43" t="str">
        <f>IF(AND($B237="",$G237=""),"",IF(COUNTIF('Plan Cultivos'!$D$5:$D$204,"?*")=1,INDEX('Plan Cultivos'!$A$5:$A$204,MATCH("?*",'Plan Cultivos'!$D$5:$D$204,0)),""))</f>
        <v/>
      </c>
      <c r="D237" s="41" t="str">
        <f>IF(AND($B237="",$G237=""),"",ML_N)</f>
        <v/>
      </c>
      <c r="E237" s="43" t="str">
        <f>IF($C237="","",IFERROR(VLOOKUP($C237,'Plan Cultivos'!$A$5:$D$204,4,FALSE)&amp;"",""))</f>
        <v/>
      </c>
      <c r="F237" s="43" t="n"/>
      <c r="G237" s="43" t="n"/>
      <c r="H237" s="45" t="n"/>
      <c r="I237" s="45" t="n"/>
      <c r="J237" s="45" t="n"/>
      <c r="K237" s="51" t="n"/>
      <c r="L237" s="43" t="n"/>
      <c r="M237" s="51" t="n"/>
      <c r="N237" s="45" t="n"/>
      <c r="O237" s="45" t="n"/>
      <c r="P237" s="45" t="n"/>
      <c r="Q237" s="45" t="n"/>
      <c r="R237" s="43" t="str">
        <f>IF(AND($B237="",$G237=""),"",ML_RESP)</f>
        <v/>
      </c>
      <c r="S237" s="45" t="n"/>
      <c r="T237" s="45" t="n"/>
      <c r="U237" s="45" t="n"/>
    </row>
    <row r="238">
      <c r="A238" s="57" t="inlineStr">
        <is>
          <t>B-0234</t>
        </is>
      </c>
      <c r="B238" s="59" t="n"/>
      <c r="C238" s="48" t="str">
        <f>IF(AND($B238="",$G238=""),"",IF(COUNTIF('Plan Cultivos'!$D$5:$D$204,"?*")=1,INDEX('Plan Cultivos'!$A$5:$A$204,MATCH("?*",'Plan Cultivos'!$D$5:$D$204,0)),""))</f>
        <v/>
      </c>
      <c r="D238" s="58" t="str">
        <f>IF(AND($B238="",$G238=""),"",ML_N)</f>
        <v/>
      </c>
      <c r="E238" s="48" t="str">
        <f>IF($C238="","",IFERROR(VLOOKUP($C238,'Plan Cultivos'!$A$5:$D$204,4,FALSE)&amp;"",""))</f>
        <v/>
      </c>
      <c r="F238" s="48" t="n"/>
      <c r="G238" s="48" t="n"/>
      <c r="H238" s="47" t="n"/>
      <c r="I238" s="47" t="n"/>
      <c r="J238" s="47" t="n"/>
      <c r="K238" s="49" t="n"/>
      <c r="L238" s="48" t="n"/>
      <c r="M238" s="49" t="n"/>
      <c r="N238" s="47" t="n"/>
      <c r="O238" s="47" t="n"/>
      <c r="P238" s="47" t="n"/>
      <c r="Q238" s="47" t="n"/>
      <c r="R238" s="48" t="str">
        <f>IF(AND($B238="",$G238=""),"",ML_RESP)</f>
        <v/>
      </c>
      <c r="S238" s="47" t="n"/>
      <c r="T238" s="47" t="n"/>
      <c r="U238" s="47" t="n"/>
    </row>
    <row r="239">
      <c r="A239" s="42" t="inlineStr">
        <is>
          <t>B-0235</t>
        </is>
      </c>
      <c r="B239" s="52" t="n"/>
      <c r="C239" s="43" t="str">
        <f>IF(AND($B239="",$G239=""),"",IF(COUNTIF('Plan Cultivos'!$D$5:$D$204,"?*")=1,INDEX('Plan Cultivos'!$A$5:$A$204,MATCH("?*",'Plan Cultivos'!$D$5:$D$204,0)),""))</f>
        <v/>
      </c>
      <c r="D239" s="41" t="str">
        <f>IF(AND($B239="",$G239=""),"",ML_N)</f>
        <v/>
      </c>
      <c r="E239" s="43" t="str">
        <f>IF($C239="","",IFERROR(VLOOKUP($C239,'Plan Cultivos'!$A$5:$D$204,4,FALSE)&amp;"",""))</f>
        <v/>
      </c>
      <c r="F239" s="43" t="n"/>
      <c r="G239" s="43" t="n"/>
      <c r="H239" s="45" t="n"/>
      <c r="I239" s="45" t="n"/>
      <c r="J239" s="45" t="n"/>
      <c r="K239" s="51" t="n"/>
      <c r="L239" s="43" t="n"/>
      <c r="M239" s="51" t="n"/>
      <c r="N239" s="45" t="n"/>
      <c r="O239" s="45" t="n"/>
      <c r="P239" s="45" t="n"/>
      <c r="Q239" s="45" t="n"/>
      <c r="R239" s="43" t="str">
        <f>IF(AND($B239="",$G239=""),"",ML_RESP)</f>
        <v/>
      </c>
      <c r="S239" s="45" t="n"/>
      <c r="T239" s="45" t="n"/>
      <c r="U239" s="45" t="n"/>
    </row>
    <row r="240">
      <c r="A240" s="57" t="inlineStr">
        <is>
          <t>B-0236</t>
        </is>
      </c>
      <c r="B240" s="59" t="n"/>
      <c r="C240" s="48" t="str">
        <f>IF(AND($B240="",$G240=""),"",IF(COUNTIF('Plan Cultivos'!$D$5:$D$204,"?*")=1,INDEX('Plan Cultivos'!$A$5:$A$204,MATCH("?*",'Plan Cultivos'!$D$5:$D$204,0)),""))</f>
        <v/>
      </c>
      <c r="D240" s="58" t="str">
        <f>IF(AND($B240="",$G240=""),"",ML_N)</f>
        <v/>
      </c>
      <c r="E240" s="48" t="str">
        <f>IF($C240="","",IFERROR(VLOOKUP($C240,'Plan Cultivos'!$A$5:$D$204,4,FALSE)&amp;"",""))</f>
        <v/>
      </c>
      <c r="F240" s="48" t="n"/>
      <c r="G240" s="48" t="n"/>
      <c r="H240" s="47" t="n"/>
      <c r="I240" s="47" t="n"/>
      <c r="J240" s="47" t="n"/>
      <c r="K240" s="49" t="n"/>
      <c r="L240" s="48" t="n"/>
      <c r="M240" s="49" t="n"/>
      <c r="N240" s="47" t="n"/>
      <c r="O240" s="47" t="n"/>
      <c r="P240" s="47" t="n"/>
      <c r="Q240" s="47" t="n"/>
      <c r="R240" s="48" t="str">
        <f>IF(AND($B240="",$G240=""),"",ML_RESP)</f>
        <v/>
      </c>
      <c r="S240" s="47" t="n"/>
      <c r="T240" s="47" t="n"/>
      <c r="U240" s="47" t="n"/>
    </row>
    <row r="241">
      <c r="A241" s="42" t="inlineStr">
        <is>
          <t>B-0237</t>
        </is>
      </c>
      <c r="B241" s="52" t="n"/>
      <c r="C241" s="43" t="str">
        <f>IF(AND($B241="",$G241=""),"",IF(COUNTIF('Plan Cultivos'!$D$5:$D$204,"?*")=1,INDEX('Plan Cultivos'!$A$5:$A$204,MATCH("?*",'Plan Cultivos'!$D$5:$D$204,0)),""))</f>
        <v/>
      </c>
      <c r="D241" s="41" t="str">
        <f>IF(AND($B241="",$G241=""),"",ML_N)</f>
        <v/>
      </c>
      <c r="E241" s="43" t="str">
        <f>IF($C241="","",IFERROR(VLOOKUP($C241,'Plan Cultivos'!$A$5:$D$204,4,FALSE)&amp;"",""))</f>
        <v/>
      </c>
      <c r="F241" s="43" t="n"/>
      <c r="G241" s="43" t="n"/>
      <c r="H241" s="45" t="n"/>
      <c r="I241" s="45" t="n"/>
      <c r="J241" s="45" t="n"/>
      <c r="K241" s="51" t="n"/>
      <c r="L241" s="43" t="n"/>
      <c r="M241" s="51" t="n"/>
      <c r="N241" s="45" t="n"/>
      <c r="O241" s="45" t="n"/>
      <c r="P241" s="45" t="n"/>
      <c r="Q241" s="45" t="n"/>
      <c r="R241" s="43" t="str">
        <f>IF(AND($B241="",$G241=""),"",ML_RESP)</f>
        <v/>
      </c>
      <c r="S241" s="45" t="n"/>
      <c r="T241" s="45" t="n"/>
      <c r="U241" s="45" t="n"/>
    </row>
    <row r="242">
      <c r="A242" s="57" t="inlineStr">
        <is>
          <t>B-0238</t>
        </is>
      </c>
      <c r="B242" s="59" t="n"/>
      <c r="C242" s="48" t="str">
        <f>IF(AND($B242="",$G242=""),"",IF(COUNTIF('Plan Cultivos'!$D$5:$D$204,"?*")=1,INDEX('Plan Cultivos'!$A$5:$A$204,MATCH("?*",'Plan Cultivos'!$D$5:$D$204,0)),""))</f>
        <v/>
      </c>
      <c r="D242" s="58" t="str">
        <f>IF(AND($B242="",$G242=""),"",ML_N)</f>
        <v/>
      </c>
      <c r="E242" s="48" t="str">
        <f>IF($C242="","",IFERROR(VLOOKUP($C242,'Plan Cultivos'!$A$5:$D$204,4,FALSE)&amp;"",""))</f>
        <v/>
      </c>
      <c r="F242" s="48" t="n"/>
      <c r="G242" s="48" t="n"/>
      <c r="H242" s="47" t="n"/>
      <c r="I242" s="47" t="n"/>
      <c r="J242" s="47" t="n"/>
      <c r="K242" s="49" t="n"/>
      <c r="L242" s="48" t="n"/>
      <c r="M242" s="49" t="n"/>
      <c r="N242" s="47" t="n"/>
      <c r="O242" s="47" t="n"/>
      <c r="P242" s="47" t="n"/>
      <c r="Q242" s="47" t="n"/>
      <c r="R242" s="48" t="str">
        <f>IF(AND($B242="",$G242=""),"",ML_RESP)</f>
        <v/>
      </c>
      <c r="S242" s="47" t="n"/>
      <c r="T242" s="47" t="n"/>
      <c r="U242" s="47" t="n"/>
    </row>
    <row r="243">
      <c r="A243" s="42" t="inlineStr">
        <is>
          <t>B-0239</t>
        </is>
      </c>
      <c r="B243" s="52" t="n"/>
      <c r="C243" s="43" t="str">
        <f>IF(AND($B243="",$G243=""),"",IF(COUNTIF('Plan Cultivos'!$D$5:$D$204,"?*")=1,INDEX('Plan Cultivos'!$A$5:$A$204,MATCH("?*",'Plan Cultivos'!$D$5:$D$204,0)),""))</f>
        <v/>
      </c>
      <c r="D243" s="41" t="str">
        <f>IF(AND($B243="",$G243=""),"",ML_N)</f>
        <v/>
      </c>
      <c r="E243" s="43" t="str">
        <f>IF($C243="","",IFERROR(VLOOKUP($C243,'Plan Cultivos'!$A$5:$D$204,4,FALSE)&amp;"",""))</f>
        <v/>
      </c>
      <c r="F243" s="43" t="n"/>
      <c r="G243" s="43" t="n"/>
      <c r="H243" s="45" t="n"/>
      <c r="I243" s="45" t="n"/>
      <c r="J243" s="45" t="n"/>
      <c r="K243" s="51" t="n"/>
      <c r="L243" s="43" t="n"/>
      <c r="M243" s="51" t="n"/>
      <c r="N243" s="45" t="n"/>
      <c r="O243" s="45" t="n"/>
      <c r="P243" s="45" t="n"/>
      <c r="Q243" s="45" t="n"/>
      <c r="R243" s="43" t="str">
        <f>IF(AND($B243="",$G243=""),"",ML_RESP)</f>
        <v/>
      </c>
      <c r="S243" s="45" t="n"/>
      <c r="T243" s="45" t="n"/>
      <c r="U243" s="45" t="n"/>
    </row>
    <row r="244">
      <c r="A244" s="57" t="inlineStr">
        <is>
          <t>B-0240</t>
        </is>
      </c>
      <c r="B244" s="59" t="n"/>
      <c r="C244" s="48" t="str">
        <f>IF(AND($B244="",$G244=""),"",IF(COUNTIF('Plan Cultivos'!$D$5:$D$204,"?*")=1,INDEX('Plan Cultivos'!$A$5:$A$204,MATCH("?*",'Plan Cultivos'!$D$5:$D$204,0)),""))</f>
        <v/>
      </c>
      <c r="D244" s="58" t="str">
        <f>IF(AND($B244="",$G244=""),"",ML_N)</f>
        <v/>
      </c>
      <c r="E244" s="48" t="str">
        <f>IF($C244="","",IFERROR(VLOOKUP($C244,'Plan Cultivos'!$A$5:$D$204,4,FALSE)&amp;"",""))</f>
        <v/>
      </c>
      <c r="F244" s="48" t="n"/>
      <c r="G244" s="48" t="n"/>
      <c r="H244" s="47" t="n"/>
      <c r="I244" s="47" t="n"/>
      <c r="J244" s="47" t="n"/>
      <c r="K244" s="49" t="n"/>
      <c r="L244" s="48" t="n"/>
      <c r="M244" s="49" t="n"/>
      <c r="N244" s="47" t="n"/>
      <c r="O244" s="47" t="n"/>
      <c r="P244" s="47" t="n"/>
      <c r="Q244" s="47" t="n"/>
      <c r="R244" s="48" t="str">
        <f>IF(AND($B244="",$G244=""),"",ML_RESP)</f>
        <v/>
      </c>
      <c r="S244" s="47" t="n"/>
      <c r="T244" s="47" t="n"/>
      <c r="U244" s="47" t="n"/>
    </row>
    <row r="245">
      <c r="A245" s="42" t="inlineStr">
        <is>
          <t>B-0241</t>
        </is>
      </c>
      <c r="B245" s="52" t="n"/>
      <c r="C245" s="43" t="str">
        <f>IF(AND($B245="",$G245=""),"",IF(COUNTIF('Plan Cultivos'!$D$5:$D$204,"?*")=1,INDEX('Plan Cultivos'!$A$5:$A$204,MATCH("?*",'Plan Cultivos'!$D$5:$D$204,0)),""))</f>
        <v/>
      </c>
      <c r="D245" s="41" t="str">
        <f>IF(AND($B245="",$G245=""),"",ML_N)</f>
        <v/>
      </c>
      <c r="E245" s="43" t="str">
        <f>IF($C245="","",IFERROR(VLOOKUP($C245,'Plan Cultivos'!$A$5:$D$204,4,FALSE)&amp;"",""))</f>
        <v/>
      </c>
      <c r="F245" s="43" t="n"/>
      <c r="G245" s="43" t="n"/>
      <c r="H245" s="45" t="n"/>
      <c r="I245" s="45" t="n"/>
      <c r="J245" s="45" t="n"/>
      <c r="K245" s="51" t="n"/>
      <c r="L245" s="43" t="n"/>
      <c r="M245" s="51" t="n"/>
      <c r="N245" s="45" t="n"/>
      <c r="O245" s="45" t="n"/>
      <c r="P245" s="45" t="n"/>
      <c r="Q245" s="45" t="n"/>
      <c r="R245" s="43" t="str">
        <f>IF(AND($B245="",$G245=""),"",ML_RESP)</f>
        <v/>
      </c>
      <c r="S245" s="45" t="n"/>
      <c r="T245" s="45" t="n"/>
      <c r="U245" s="45" t="n"/>
    </row>
    <row r="246">
      <c r="A246" s="57" t="inlineStr">
        <is>
          <t>B-0242</t>
        </is>
      </c>
      <c r="B246" s="59" t="n"/>
      <c r="C246" s="48" t="str">
        <f>IF(AND($B246="",$G246=""),"",IF(COUNTIF('Plan Cultivos'!$D$5:$D$204,"?*")=1,INDEX('Plan Cultivos'!$A$5:$A$204,MATCH("?*",'Plan Cultivos'!$D$5:$D$204,0)),""))</f>
        <v/>
      </c>
      <c r="D246" s="58" t="str">
        <f>IF(AND($B246="",$G246=""),"",ML_N)</f>
        <v/>
      </c>
      <c r="E246" s="48" t="str">
        <f>IF($C246="","",IFERROR(VLOOKUP($C246,'Plan Cultivos'!$A$5:$D$204,4,FALSE)&amp;"",""))</f>
        <v/>
      </c>
      <c r="F246" s="48" t="n"/>
      <c r="G246" s="48" t="n"/>
      <c r="H246" s="47" t="n"/>
      <c r="I246" s="47" t="n"/>
      <c r="J246" s="47" t="n"/>
      <c r="K246" s="49" t="n"/>
      <c r="L246" s="48" t="n"/>
      <c r="M246" s="49" t="n"/>
      <c r="N246" s="47" t="n"/>
      <c r="O246" s="47" t="n"/>
      <c r="P246" s="47" t="n"/>
      <c r="Q246" s="47" t="n"/>
      <c r="R246" s="48" t="str">
        <f>IF(AND($B246="",$G246=""),"",ML_RESP)</f>
        <v/>
      </c>
      <c r="S246" s="47" t="n"/>
      <c r="T246" s="47" t="n"/>
      <c r="U246" s="47" t="n"/>
    </row>
    <row r="247">
      <c r="A247" s="42" t="inlineStr">
        <is>
          <t>B-0243</t>
        </is>
      </c>
      <c r="B247" s="52" t="n"/>
      <c r="C247" s="43" t="str">
        <f>IF(AND($B247="",$G247=""),"",IF(COUNTIF('Plan Cultivos'!$D$5:$D$204,"?*")=1,INDEX('Plan Cultivos'!$A$5:$A$204,MATCH("?*",'Plan Cultivos'!$D$5:$D$204,0)),""))</f>
        <v/>
      </c>
      <c r="D247" s="41" t="str">
        <f>IF(AND($B247="",$G247=""),"",ML_N)</f>
        <v/>
      </c>
      <c r="E247" s="43" t="str">
        <f>IF($C247="","",IFERROR(VLOOKUP($C247,'Plan Cultivos'!$A$5:$D$204,4,FALSE)&amp;"",""))</f>
        <v/>
      </c>
      <c r="F247" s="43" t="n"/>
      <c r="G247" s="43" t="n"/>
      <c r="H247" s="45" t="n"/>
      <c r="I247" s="45" t="n"/>
      <c r="J247" s="45" t="n"/>
      <c r="K247" s="51" t="n"/>
      <c r="L247" s="43" t="n"/>
      <c r="M247" s="51" t="n"/>
      <c r="N247" s="45" t="n"/>
      <c r="O247" s="45" t="n"/>
      <c r="P247" s="45" t="n"/>
      <c r="Q247" s="45" t="n"/>
      <c r="R247" s="43" t="str">
        <f>IF(AND($B247="",$G247=""),"",ML_RESP)</f>
        <v/>
      </c>
      <c r="S247" s="45" t="n"/>
      <c r="T247" s="45" t="n"/>
      <c r="U247" s="45" t="n"/>
    </row>
    <row r="248">
      <c r="A248" s="57" t="inlineStr">
        <is>
          <t>B-0244</t>
        </is>
      </c>
      <c r="B248" s="59" t="n"/>
      <c r="C248" s="48" t="str">
        <f>IF(AND($B248="",$G248=""),"",IF(COUNTIF('Plan Cultivos'!$D$5:$D$204,"?*")=1,INDEX('Plan Cultivos'!$A$5:$A$204,MATCH("?*",'Plan Cultivos'!$D$5:$D$204,0)),""))</f>
        <v/>
      </c>
      <c r="D248" s="58" t="str">
        <f>IF(AND($B248="",$G248=""),"",ML_N)</f>
        <v/>
      </c>
      <c r="E248" s="48" t="str">
        <f>IF($C248="","",IFERROR(VLOOKUP($C248,'Plan Cultivos'!$A$5:$D$204,4,FALSE)&amp;"",""))</f>
        <v/>
      </c>
      <c r="F248" s="48" t="n"/>
      <c r="G248" s="48" t="n"/>
      <c r="H248" s="47" t="n"/>
      <c r="I248" s="47" t="n"/>
      <c r="J248" s="47" t="n"/>
      <c r="K248" s="49" t="n"/>
      <c r="L248" s="48" t="n"/>
      <c r="M248" s="49" t="n"/>
      <c r="N248" s="47" t="n"/>
      <c r="O248" s="47" t="n"/>
      <c r="P248" s="47" t="n"/>
      <c r="Q248" s="47" t="n"/>
      <c r="R248" s="48" t="str">
        <f>IF(AND($B248="",$G248=""),"",ML_RESP)</f>
        <v/>
      </c>
      <c r="S248" s="47" t="n"/>
      <c r="T248" s="47" t="n"/>
      <c r="U248" s="47" t="n"/>
    </row>
    <row r="249">
      <c r="A249" s="42" t="inlineStr">
        <is>
          <t>B-0245</t>
        </is>
      </c>
      <c r="B249" s="52" t="n"/>
      <c r="C249" s="43" t="str">
        <f>IF(AND($B249="",$G249=""),"",IF(COUNTIF('Plan Cultivos'!$D$5:$D$204,"?*")=1,INDEX('Plan Cultivos'!$A$5:$A$204,MATCH("?*",'Plan Cultivos'!$D$5:$D$204,0)),""))</f>
        <v/>
      </c>
      <c r="D249" s="41" t="str">
        <f>IF(AND($B249="",$G249=""),"",ML_N)</f>
        <v/>
      </c>
      <c r="E249" s="43" t="str">
        <f>IF($C249="","",IFERROR(VLOOKUP($C249,'Plan Cultivos'!$A$5:$D$204,4,FALSE)&amp;"",""))</f>
        <v/>
      </c>
      <c r="F249" s="43" t="n"/>
      <c r="G249" s="43" t="n"/>
      <c r="H249" s="45" t="n"/>
      <c r="I249" s="45" t="n"/>
      <c r="J249" s="45" t="n"/>
      <c r="K249" s="51" t="n"/>
      <c r="L249" s="43" t="n"/>
      <c r="M249" s="51" t="n"/>
      <c r="N249" s="45" t="n"/>
      <c r="O249" s="45" t="n"/>
      <c r="P249" s="45" t="n"/>
      <c r="Q249" s="45" t="n"/>
      <c r="R249" s="43" t="str">
        <f>IF(AND($B249="",$G249=""),"",ML_RESP)</f>
        <v/>
      </c>
      <c r="S249" s="45" t="n"/>
      <c r="T249" s="45" t="n"/>
      <c r="U249" s="45" t="n"/>
    </row>
    <row r="250">
      <c r="A250" s="57" t="inlineStr">
        <is>
          <t>B-0246</t>
        </is>
      </c>
      <c r="B250" s="59" t="n"/>
      <c r="C250" s="48" t="str">
        <f>IF(AND($B250="",$G250=""),"",IF(COUNTIF('Plan Cultivos'!$D$5:$D$204,"?*")=1,INDEX('Plan Cultivos'!$A$5:$A$204,MATCH("?*",'Plan Cultivos'!$D$5:$D$204,0)),""))</f>
        <v/>
      </c>
      <c r="D250" s="58" t="str">
        <f>IF(AND($B250="",$G250=""),"",ML_N)</f>
        <v/>
      </c>
      <c r="E250" s="48" t="str">
        <f>IF($C250="","",IFERROR(VLOOKUP($C250,'Plan Cultivos'!$A$5:$D$204,4,FALSE)&amp;"",""))</f>
        <v/>
      </c>
      <c r="F250" s="48" t="n"/>
      <c r="G250" s="48" t="n"/>
      <c r="H250" s="47" t="n"/>
      <c r="I250" s="47" t="n"/>
      <c r="J250" s="47" t="n"/>
      <c r="K250" s="49" t="n"/>
      <c r="L250" s="48" t="n"/>
      <c r="M250" s="49" t="n"/>
      <c r="N250" s="47" t="n"/>
      <c r="O250" s="47" t="n"/>
      <c r="P250" s="47" t="n"/>
      <c r="Q250" s="47" t="n"/>
      <c r="R250" s="48" t="str">
        <f>IF(AND($B250="",$G250=""),"",ML_RESP)</f>
        <v/>
      </c>
      <c r="S250" s="47" t="n"/>
      <c r="T250" s="47" t="n"/>
      <c r="U250" s="47" t="n"/>
    </row>
    <row r="251">
      <c r="A251" s="42" t="inlineStr">
        <is>
          <t>B-0247</t>
        </is>
      </c>
      <c r="B251" s="52" t="n"/>
      <c r="C251" s="43" t="str">
        <f>IF(AND($B251="",$G251=""),"",IF(COUNTIF('Plan Cultivos'!$D$5:$D$204,"?*")=1,INDEX('Plan Cultivos'!$A$5:$A$204,MATCH("?*",'Plan Cultivos'!$D$5:$D$204,0)),""))</f>
        <v/>
      </c>
      <c r="D251" s="41" t="str">
        <f>IF(AND($B251="",$G251=""),"",ML_N)</f>
        <v/>
      </c>
      <c r="E251" s="43" t="str">
        <f>IF($C251="","",IFERROR(VLOOKUP($C251,'Plan Cultivos'!$A$5:$D$204,4,FALSE)&amp;"",""))</f>
        <v/>
      </c>
      <c r="F251" s="43" t="n"/>
      <c r="G251" s="43" t="n"/>
      <c r="H251" s="45" t="n"/>
      <c r="I251" s="45" t="n"/>
      <c r="J251" s="45" t="n"/>
      <c r="K251" s="51" t="n"/>
      <c r="L251" s="43" t="n"/>
      <c r="M251" s="51" t="n"/>
      <c r="N251" s="45" t="n"/>
      <c r="O251" s="45" t="n"/>
      <c r="P251" s="45" t="n"/>
      <c r="Q251" s="45" t="n"/>
      <c r="R251" s="43" t="str">
        <f>IF(AND($B251="",$G251=""),"",ML_RESP)</f>
        <v/>
      </c>
      <c r="S251" s="45" t="n"/>
      <c r="T251" s="45" t="n"/>
      <c r="U251" s="45" t="n"/>
    </row>
    <row r="252">
      <c r="A252" s="57" t="inlineStr">
        <is>
          <t>B-0248</t>
        </is>
      </c>
      <c r="B252" s="59" t="n"/>
      <c r="C252" s="48" t="str">
        <f>IF(AND($B252="",$G252=""),"",IF(COUNTIF('Plan Cultivos'!$D$5:$D$204,"?*")=1,INDEX('Plan Cultivos'!$A$5:$A$204,MATCH("?*",'Plan Cultivos'!$D$5:$D$204,0)),""))</f>
        <v/>
      </c>
      <c r="D252" s="58" t="str">
        <f>IF(AND($B252="",$G252=""),"",ML_N)</f>
        <v/>
      </c>
      <c r="E252" s="48" t="str">
        <f>IF($C252="","",IFERROR(VLOOKUP($C252,'Plan Cultivos'!$A$5:$D$204,4,FALSE)&amp;"",""))</f>
        <v/>
      </c>
      <c r="F252" s="48" t="n"/>
      <c r="G252" s="48" t="n"/>
      <c r="H252" s="47" t="n"/>
      <c r="I252" s="47" t="n"/>
      <c r="J252" s="47" t="n"/>
      <c r="K252" s="49" t="n"/>
      <c r="L252" s="48" t="n"/>
      <c r="M252" s="49" t="n"/>
      <c r="N252" s="47" t="n"/>
      <c r="O252" s="47" t="n"/>
      <c r="P252" s="47" t="n"/>
      <c r="Q252" s="47" t="n"/>
      <c r="R252" s="48" t="str">
        <f>IF(AND($B252="",$G252=""),"",ML_RESP)</f>
        <v/>
      </c>
      <c r="S252" s="47" t="n"/>
      <c r="T252" s="47" t="n"/>
      <c r="U252" s="47" t="n"/>
    </row>
    <row r="253">
      <c r="A253" s="42" t="inlineStr">
        <is>
          <t>B-0249</t>
        </is>
      </c>
      <c r="B253" s="52" t="n"/>
      <c r="C253" s="43" t="str">
        <f>IF(AND($B253="",$G253=""),"",IF(COUNTIF('Plan Cultivos'!$D$5:$D$204,"?*")=1,INDEX('Plan Cultivos'!$A$5:$A$204,MATCH("?*",'Plan Cultivos'!$D$5:$D$204,0)),""))</f>
        <v/>
      </c>
      <c r="D253" s="41" t="str">
        <f>IF(AND($B253="",$G253=""),"",ML_N)</f>
        <v/>
      </c>
      <c r="E253" s="43" t="str">
        <f>IF($C253="","",IFERROR(VLOOKUP($C253,'Plan Cultivos'!$A$5:$D$204,4,FALSE)&amp;"",""))</f>
        <v/>
      </c>
      <c r="F253" s="43" t="n"/>
      <c r="G253" s="43" t="n"/>
      <c r="H253" s="45" t="n"/>
      <c r="I253" s="45" t="n"/>
      <c r="J253" s="45" t="n"/>
      <c r="K253" s="51" t="n"/>
      <c r="L253" s="43" t="n"/>
      <c r="M253" s="51" t="n"/>
      <c r="N253" s="45" t="n"/>
      <c r="O253" s="45" t="n"/>
      <c r="P253" s="45" t="n"/>
      <c r="Q253" s="45" t="n"/>
      <c r="R253" s="43" t="str">
        <f>IF(AND($B253="",$G253=""),"",ML_RESP)</f>
        <v/>
      </c>
      <c r="S253" s="45" t="n"/>
      <c r="T253" s="45" t="n"/>
      <c r="U253" s="45" t="n"/>
    </row>
    <row r="254">
      <c r="A254" s="57" t="inlineStr">
        <is>
          <t>B-0250</t>
        </is>
      </c>
      <c r="B254" s="59" t="n"/>
      <c r="C254" s="48" t="str">
        <f>IF(AND($B254="",$G254=""),"",IF(COUNTIF('Plan Cultivos'!$D$5:$D$204,"?*")=1,INDEX('Plan Cultivos'!$A$5:$A$204,MATCH("?*",'Plan Cultivos'!$D$5:$D$204,0)),""))</f>
        <v/>
      </c>
      <c r="D254" s="58" t="str">
        <f>IF(AND($B254="",$G254=""),"",ML_N)</f>
        <v/>
      </c>
      <c r="E254" s="48" t="str">
        <f>IF($C254="","",IFERROR(VLOOKUP($C254,'Plan Cultivos'!$A$5:$D$204,4,FALSE)&amp;"",""))</f>
        <v/>
      </c>
      <c r="F254" s="48" t="n"/>
      <c r="G254" s="48" t="n"/>
      <c r="H254" s="47" t="n"/>
      <c r="I254" s="47" t="n"/>
      <c r="J254" s="47" t="n"/>
      <c r="K254" s="49" t="n"/>
      <c r="L254" s="48" t="n"/>
      <c r="M254" s="49" t="n"/>
      <c r="N254" s="47" t="n"/>
      <c r="O254" s="47" t="n"/>
      <c r="P254" s="47" t="n"/>
      <c r="Q254" s="47" t="n"/>
      <c r="R254" s="48" t="str">
        <f>IF(AND($B254="",$G254=""),"",ML_RESP)</f>
        <v/>
      </c>
      <c r="S254" s="47" t="n"/>
      <c r="T254" s="47" t="n"/>
      <c r="U254" s="47" t="n"/>
    </row>
    <row r="255">
      <c r="A255" s="42" t="inlineStr">
        <is>
          <t>B-0251</t>
        </is>
      </c>
      <c r="B255" s="52" t="n"/>
      <c r="C255" s="43" t="str">
        <f>IF(AND($B255="",$G255=""),"",IF(COUNTIF('Plan Cultivos'!$D$5:$D$204,"?*")=1,INDEX('Plan Cultivos'!$A$5:$A$204,MATCH("?*",'Plan Cultivos'!$D$5:$D$204,0)),""))</f>
        <v/>
      </c>
      <c r="D255" s="41" t="str">
        <f>IF(AND($B255="",$G255=""),"",ML_N)</f>
        <v/>
      </c>
      <c r="E255" s="43" t="str">
        <f>IF($C255="","",IFERROR(VLOOKUP($C255,'Plan Cultivos'!$A$5:$D$204,4,FALSE)&amp;"",""))</f>
        <v/>
      </c>
      <c r="F255" s="43" t="n"/>
      <c r="G255" s="43" t="n"/>
      <c r="H255" s="45" t="n"/>
      <c r="I255" s="45" t="n"/>
      <c r="J255" s="45" t="n"/>
      <c r="K255" s="51" t="n"/>
      <c r="L255" s="43" t="n"/>
      <c r="M255" s="51" t="n"/>
      <c r="N255" s="45" t="n"/>
      <c r="O255" s="45" t="n"/>
      <c r="P255" s="45" t="n"/>
      <c r="Q255" s="45" t="n"/>
      <c r="R255" s="43" t="str">
        <f>IF(AND($B255="",$G255=""),"",ML_RESP)</f>
        <v/>
      </c>
      <c r="S255" s="45" t="n"/>
      <c r="T255" s="45" t="n"/>
      <c r="U255" s="45" t="n"/>
    </row>
    <row r="256">
      <c r="A256" s="57" t="inlineStr">
        <is>
          <t>B-0252</t>
        </is>
      </c>
      <c r="B256" s="59" t="n"/>
      <c r="C256" s="48" t="str">
        <f>IF(AND($B256="",$G256=""),"",IF(COUNTIF('Plan Cultivos'!$D$5:$D$204,"?*")=1,INDEX('Plan Cultivos'!$A$5:$A$204,MATCH("?*",'Plan Cultivos'!$D$5:$D$204,0)),""))</f>
        <v/>
      </c>
      <c r="D256" s="58" t="str">
        <f>IF(AND($B256="",$G256=""),"",ML_N)</f>
        <v/>
      </c>
      <c r="E256" s="48" t="str">
        <f>IF($C256="","",IFERROR(VLOOKUP($C256,'Plan Cultivos'!$A$5:$D$204,4,FALSE)&amp;"",""))</f>
        <v/>
      </c>
      <c r="F256" s="48" t="n"/>
      <c r="G256" s="48" t="n"/>
      <c r="H256" s="47" t="n"/>
      <c r="I256" s="47" t="n"/>
      <c r="J256" s="47" t="n"/>
      <c r="K256" s="49" t="n"/>
      <c r="L256" s="48" t="n"/>
      <c r="M256" s="49" t="n"/>
      <c r="N256" s="47" t="n"/>
      <c r="O256" s="47" t="n"/>
      <c r="P256" s="47" t="n"/>
      <c r="Q256" s="47" t="n"/>
      <c r="R256" s="48" t="str">
        <f>IF(AND($B256="",$G256=""),"",ML_RESP)</f>
        <v/>
      </c>
      <c r="S256" s="47" t="n"/>
      <c r="T256" s="47" t="n"/>
      <c r="U256" s="47" t="n"/>
    </row>
    <row r="257">
      <c r="A257" s="42" t="inlineStr">
        <is>
          <t>B-0253</t>
        </is>
      </c>
      <c r="B257" s="52" t="n"/>
      <c r="C257" s="43" t="str">
        <f>IF(AND($B257="",$G257=""),"",IF(COUNTIF('Plan Cultivos'!$D$5:$D$204,"?*")=1,INDEX('Plan Cultivos'!$A$5:$A$204,MATCH("?*",'Plan Cultivos'!$D$5:$D$204,0)),""))</f>
        <v/>
      </c>
      <c r="D257" s="41" t="str">
        <f>IF(AND($B257="",$G257=""),"",ML_N)</f>
        <v/>
      </c>
      <c r="E257" s="43" t="str">
        <f>IF($C257="","",IFERROR(VLOOKUP($C257,'Plan Cultivos'!$A$5:$D$204,4,FALSE)&amp;"",""))</f>
        <v/>
      </c>
      <c r="F257" s="43" t="n"/>
      <c r="G257" s="43" t="n"/>
      <c r="H257" s="45" t="n"/>
      <c r="I257" s="45" t="n"/>
      <c r="J257" s="45" t="n"/>
      <c r="K257" s="51" t="n"/>
      <c r="L257" s="43" t="n"/>
      <c r="M257" s="51" t="n"/>
      <c r="N257" s="45" t="n"/>
      <c r="O257" s="45" t="n"/>
      <c r="P257" s="45" t="n"/>
      <c r="Q257" s="45" t="n"/>
      <c r="R257" s="43" t="str">
        <f>IF(AND($B257="",$G257=""),"",ML_RESP)</f>
        <v/>
      </c>
      <c r="S257" s="45" t="n"/>
      <c r="T257" s="45" t="n"/>
      <c r="U257" s="45" t="n"/>
    </row>
    <row r="258">
      <c r="A258" s="57" t="inlineStr">
        <is>
          <t>B-0254</t>
        </is>
      </c>
      <c r="B258" s="59" t="n"/>
      <c r="C258" s="48" t="str">
        <f>IF(AND($B258="",$G258=""),"",IF(COUNTIF('Plan Cultivos'!$D$5:$D$204,"?*")=1,INDEX('Plan Cultivos'!$A$5:$A$204,MATCH("?*",'Plan Cultivos'!$D$5:$D$204,0)),""))</f>
        <v/>
      </c>
      <c r="D258" s="58" t="str">
        <f>IF(AND($B258="",$G258=""),"",ML_N)</f>
        <v/>
      </c>
      <c r="E258" s="48" t="str">
        <f>IF($C258="","",IFERROR(VLOOKUP($C258,'Plan Cultivos'!$A$5:$D$204,4,FALSE)&amp;"",""))</f>
        <v/>
      </c>
      <c r="F258" s="48" t="n"/>
      <c r="G258" s="48" t="n"/>
      <c r="H258" s="47" t="n"/>
      <c r="I258" s="47" t="n"/>
      <c r="J258" s="47" t="n"/>
      <c r="K258" s="49" t="n"/>
      <c r="L258" s="48" t="n"/>
      <c r="M258" s="49" t="n"/>
      <c r="N258" s="47" t="n"/>
      <c r="O258" s="47" t="n"/>
      <c r="P258" s="47" t="n"/>
      <c r="Q258" s="47" t="n"/>
      <c r="R258" s="48" t="str">
        <f>IF(AND($B258="",$G258=""),"",ML_RESP)</f>
        <v/>
      </c>
      <c r="S258" s="47" t="n"/>
      <c r="T258" s="47" t="n"/>
      <c r="U258" s="47" t="n"/>
    </row>
    <row r="259">
      <c r="A259" s="42" t="inlineStr">
        <is>
          <t>B-0255</t>
        </is>
      </c>
      <c r="B259" s="52" t="n"/>
      <c r="C259" s="43" t="str">
        <f>IF(AND($B259="",$G259=""),"",IF(COUNTIF('Plan Cultivos'!$D$5:$D$204,"?*")=1,INDEX('Plan Cultivos'!$A$5:$A$204,MATCH("?*",'Plan Cultivos'!$D$5:$D$204,0)),""))</f>
        <v/>
      </c>
      <c r="D259" s="41" t="str">
        <f>IF(AND($B259="",$G259=""),"",ML_N)</f>
        <v/>
      </c>
      <c r="E259" s="43" t="str">
        <f>IF($C259="","",IFERROR(VLOOKUP($C259,'Plan Cultivos'!$A$5:$D$204,4,FALSE)&amp;"",""))</f>
        <v/>
      </c>
      <c r="F259" s="43" t="n"/>
      <c r="G259" s="43" t="n"/>
      <c r="H259" s="45" t="n"/>
      <c r="I259" s="45" t="n"/>
      <c r="J259" s="45" t="n"/>
      <c r="K259" s="51" t="n"/>
      <c r="L259" s="43" t="n"/>
      <c r="M259" s="51" t="n"/>
      <c r="N259" s="45" t="n"/>
      <c r="O259" s="45" t="n"/>
      <c r="P259" s="45" t="n"/>
      <c r="Q259" s="45" t="n"/>
      <c r="R259" s="43" t="str">
        <f>IF(AND($B259="",$G259=""),"",ML_RESP)</f>
        <v/>
      </c>
      <c r="S259" s="45" t="n"/>
      <c r="T259" s="45" t="n"/>
      <c r="U259" s="45" t="n"/>
    </row>
    <row r="260">
      <c r="A260" s="57" t="inlineStr">
        <is>
          <t>B-0256</t>
        </is>
      </c>
      <c r="B260" s="59" t="n"/>
      <c r="C260" s="48" t="str">
        <f>IF(AND($B260="",$G260=""),"",IF(COUNTIF('Plan Cultivos'!$D$5:$D$204,"?*")=1,INDEX('Plan Cultivos'!$A$5:$A$204,MATCH("?*",'Plan Cultivos'!$D$5:$D$204,0)),""))</f>
        <v/>
      </c>
      <c r="D260" s="58" t="str">
        <f>IF(AND($B260="",$G260=""),"",ML_N)</f>
        <v/>
      </c>
      <c r="E260" s="48" t="str">
        <f>IF($C260="","",IFERROR(VLOOKUP($C260,'Plan Cultivos'!$A$5:$D$204,4,FALSE)&amp;"",""))</f>
        <v/>
      </c>
      <c r="F260" s="48" t="n"/>
      <c r="G260" s="48" t="n"/>
      <c r="H260" s="47" t="n"/>
      <c r="I260" s="47" t="n"/>
      <c r="J260" s="47" t="n"/>
      <c r="K260" s="49" t="n"/>
      <c r="L260" s="48" t="n"/>
      <c r="M260" s="49" t="n"/>
      <c r="N260" s="47" t="n"/>
      <c r="O260" s="47" t="n"/>
      <c r="P260" s="47" t="n"/>
      <c r="Q260" s="47" t="n"/>
      <c r="R260" s="48" t="str">
        <f>IF(AND($B260="",$G260=""),"",ML_RESP)</f>
        <v/>
      </c>
      <c r="S260" s="47" t="n"/>
      <c r="T260" s="47" t="n"/>
      <c r="U260" s="47" t="n"/>
    </row>
    <row r="261">
      <c r="A261" s="42" t="inlineStr">
        <is>
          <t>B-0257</t>
        </is>
      </c>
      <c r="B261" s="52" t="n"/>
      <c r="C261" s="43" t="str">
        <f>IF(AND($B261="",$G261=""),"",IF(COUNTIF('Plan Cultivos'!$D$5:$D$204,"?*")=1,INDEX('Plan Cultivos'!$A$5:$A$204,MATCH("?*",'Plan Cultivos'!$D$5:$D$204,0)),""))</f>
        <v/>
      </c>
      <c r="D261" s="41" t="str">
        <f>IF(AND($B261="",$G261=""),"",ML_N)</f>
        <v/>
      </c>
      <c r="E261" s="43" t="str">
        <f>IF($C261="","",IFERROR(VLOOKUP($C261,'Plan Cultivos'!$A$5:$D$204,4,FALSE)&amp;"",""))</f>
        <v/>
      </c>
      <c r="F261" s="43" t="n"/>
      <c r="G261" s="43" t="n"/>
      <c r="H261" s="45" t="n"/>
      <c r="I261" s="45" t="n"/>
      <c r="J261" s="45" t="n"/>
      <c r="K261" s="51" t="n"/>
      <c r="L261" s="43" t="n"/>
      <c r="M261" s="51" t="n"/>
      <c r="N261" s="45" t="n"/>
      <c r="O261" s="45" t="n"/>
      <c r="P261" s="45" t="n"/>
      <c r="Q261" s="45" t="n"/>
      <c r="R261" s="43" t="str">
        <f>IF(AND($B261="",$G261=""),"",ML_RESP)</f>
        <v/>
      </c>
      <c r="S261" s="45" t="n"/>
      <c r="T261" s="45" t="n"/>
      <c r="U261" s="45" t="n"/>
    </row>
    <row r="262">
      <c r="A262" s="57" t="inlineStr">
        <is>
          <t>B-0258</t>
        </is>
      </c>
      <c r="B262" s="59" t="n"/>
      <c r="C262" s="48" t="str">
        <f>IF(AND($B262="",$G262=""),"",IF(COUNTIF('Plan Cultivos'!$D$5:$D$204,"?*")=1,INDEX('Plan Cultivos'!$A$5:$A$204,MATCH("?*",'Plan Cultivos'!$D$5:$D$204,0)),""))</f>
        <v/>
      </c>
      <c r="D262" s="58" t="str">
        <f>IF(AND($B262="",$G262=""),"",ML_N)</f>
        <v/>
      </c>
      <c r="E262" s="48" t="str">
        <f>IF($C262="","",IFERROR(VLOOKUP($C262,'Plan Cultivos'!$A$5:$D$204,4,FALSE)&amp;"",""))</f>
        <v/>
      </c>
      <c r="F262" s="48" t="n"/>
      <c r="G262" s="48" t="n"/>
      <c r="H262" s="47" t="n"/>
      <c r="I262" s="47" t="n"/>
      <c r="J262" s="47" t="n"/>
      <c r="K262" s="49" t="n"/>
      <c r="L262" s="48" t="n"/>
      <c r="M262" s="49" t="n"/>
      <c r="N262" s="47" t="n"/>
      <c r="O262" s="47" t="n"/>
      <c r="P262" s="47" t="n"/>
      <c r="Q262" s="47" t="n"/>
      <c r="R262" s="48" t="str">
        <f>IF(AND($B262="",$G262=""),"",ML_RESP)</f>
        <v/>
      </c>
      <c r="S262" s="47" t="n"/>
      <c r="T262" s="47" t="n"/>
      <c r="U262" s="47" t="n"/>
    </row>
    <row r="263">
      <c r="A263" s="42" t="inlineStr">
        <is>
          <t>B-0259</t>
        </is>
      </c>
      <c r="B263" s="52" t="n"/>
      <c r="C263" s="43" t="str">
        <f>IF(AND($B263="",$G263=""),"",IF(COUNTIF('Plan Cultivos'!$D$5:$D$204,"?*")=1,INDEX('Plan Cultivos'!$A$5:$A$204,MATCH("?*",'Plan Cultivos'!$D$5:$D$204,0)),""))</f>
        <v/>
      </c>
      <c r="D263" s="41" t="str">
        <f>IF(AND($B263="",$G263=""),"",ML_N)</f>
        <v/>
      </c>
      <c r="E263" s="43" t="str">
        <f>IF($C263="","",IFERROR(VLOOKUP($C263,'Plan Cultivos'!$A$5:$D$204,4,FALSE)&amp;"",""))</f>
        <v/>
      </c>
      <c r="F263" s="43" t="n"/>
      <c r="G263" s="43" t="n"/>
      <c r="H263" s="45" t="n"/>
      <c r="I263" s="45" t="n"/>
      <c r="J263" s="45" t="n"/>
      <c r="K263" s="51" t="n"/>
      <c r="L263" s="43" t="n"/>
      <c r="M263" s="51" t="n"/>
      <c r="N263" s="45" t="n"/>
      <c r="O263" s="45" t="n"/>
      <c r="P263" s="45" t="n"/>
      <c r="Q263" s="45" t="n"/>
      <c r="R263" s="43" t="str">
        <f>IF(AND($B263="",$G263=""),"",ML_RESP)</f>
        <v/>
      </c>
      <c r="S263" s="45" t="n"/>
      <c r="T263" s="45" t="n"/>
      <c r="U263" s="45" t="n"/>
    </row>
    <row r="264">
      <c r="A264" s="57" t="inlineStr">
        <is>
          <t>B-0260</t>
        </is>
      </c>
      <c r="B264" s="59" t="n"/>
      <c r="C264" s="48" t="str">
        <f>IF(AND($B264="",$G264=""),"",IF(COUNTIF('Plan Cultivos'!$D$5:$D$204,"?*")=1,INDEX('Plan Cultivos'!$A$5:$A$204,MATCH("?*",'Plan Cultivos'!$D$5:$D$204,0)),""))</f>
        <v/>
      </c>
      <c r="D264" s="58" t="str">
        <f>IF(AND($B264="",$G264=""),"",ML_N)</f>
        <v/>
      </c>
      <c r="E264" s="48" t="str">
        <f>IF($C264="","",IFERROR(VLOOKUP($C264,'Plan Cultivos'!$A$5:$D$204,4,FALSE)&amp;"",""))</f>
        <v/>
      </c>
      <c r="F264" s="48" t="n"/>
      <c r="G264" s="48" t="n"/>
      <c r="H264" s="47" t="n"/>
      <c r="I264" s="47" t="n"/>
      <c r="J264" s="47" t="n"/>
      <c r="K264" s="49" t="n"/>
      <c r="L264" s="48" t="n"/>
      <c r="M264" s="49" t="n"/>
      <c r="N264" s="47" t="n"/>
      <c r="O264" s="47" t="n"/>
      <c r="P264" s="47" t="n"/>
      <c r="Q264" s="47" t="n"/>
      <c r="R264" s="48" t="str">
        <f>IF(AND($B264="",$G264=""),"",ML_RESP)</f>
        <v/>
      </c>
      <c r="S264" s="47" t="n"/>
      <c r="T264" s="47" t="n"/>
      <c r="U264" s="47" t="n"/>
    </row>
    <row r="265">
      <c r="A265" s="42" t="inlineStr">
        <is>
          <t>B-0261</t>
        </is>
      </c>
      <c r="B265" s="52" t="n"/>
      <c r="C265" s="43" t="str">
        <f>IF(AND($B265="",$G265=""),"",IF(COUNTIF('Plan Cultivos'!$D$5:$D$204,"?*")=1,INDEX('Plan Cultivos'!$A$5:$A$204,MATCH("?*",'Plan Cultivos'!$D$5:$D$204,0)),""))</f>
        <v/>
      </c>
      <c r="D265" s="41" t="str">
        <f>IF(AND($B265="",$G265=""),"",ML_N)</f>
        <v/>
      </c>
      <c r="E265" s="43" t="str">
        <f>IF($C265="","",IFERROR(VLOOKUP($C265,'Plan Cultivos'!$A$5:$D$204,4,FALSE)&amp;"",""))</f>
        <v/>
      </c>
      <c r="F265" s="43" t="n"/>
      <c r="G265" s="43" t="n"/>
      <c r="H265" s="45" t="n"/>
      <c r="I265" s="45" t="n"/>
      <c r="J265" s="45" t="n"/>
      <c r="K265" s="51" t="n"/>
      <c r="L265" s="43" t="n"/>
      <c r="M265" s="51" t="n"/>
      <c r="N265" s="45" t="n"/>
      <c r="O265" s="45" t="n"/>
      <c r="P265" s="45" t="n"/>
      <c r="Q265" s="45" t="n"/>
      <c r="R265" s="43" t="str">
        <f>IF(AND($B265="",$G265=""),"",ML_RESP)</f>
        <v/>
      </c>
      <c r="S265" s="45" t="n"/>
      <c r="T265" s="45" t="n"/>
      <c r="U265" s="45" t="n"/>
    </row>
    <row r="266">
      <c r="A266" s="57" t="inlineStr">
        <is>
          <t>B-0262</t>
        </is>
      </c>
      <c r="B266" s="59" t="n"/>
      <c r="C266" s="48" t="str">
        <f>IF(AND($B266="",$G266=""),"",IF(COUNTIF('Plan Cultivos'!$D$5:$D$204,"?*")=1,INDEX('Plan Cultivos'!$A$5:$A$204,MATCH("?*",'Plan Cultivos'!$D$5:$D$204,0)),""))</f>
        <v/>
      </c>
      <c r="D266" s="58" t="str">
        <f>IF(AND($B266="",$G266=""),"",ML_N)</f>
        <v/>
      </c>
      <c r="E266" s="48" t="str">
        <f>IF($C266="","",IFERROR(VLOOKUP($C266,'Plan Cultivos'!$A$5:$D$204,4,FALSE)&amp;"",""))</f>
        <v/>
      </c>
      <c r="F266" s="48" t="n"/>
      <c r="G266" s="48" t="n"/>
      <c r="H266" s="47" t="n"/>
      <c r="I266" s="47" t="n"/>
      <c r="J266" s="47" t="n"/>
      <c r="K266" s="49" t="n"/>
      <c r="L266" s="48" t="n"/>
      <c r="M266" s="49" t="n"/>
      <c r="N266" s="47" t="n"/>
      <c r="O266" s="47" t="n"/>
      <c r="P266" s="47" t="n"/>
      <c r="Q266" s="47" t="n"/>
      <c r="R266" s="48" t="str">
        <f>IF(AND($B266="",$G266=""),"",ML_RESP)</f>
        <v/>
      </c>
      <c r="S266" s="47" t="n"/>
      <c r="T266" s="47" t="n"/>
      <c r="U266" s="47" t="n"/>
    </row>
    <row r="267">
      <c r="A267" s="42" t="inlineStr">
        <is>
          <t>B-0263</t>
        </is>
      </c>
      <c r="B267" s="52" t="n"/>
      <c r="C267" s="43" t="str">
        <f>IF(AND($B267="",$G267=""),"",IF(COUNTIF('Plan Cultivos'!$D$5:$D$204,"?*")=1,INDEX('Plan Cultivos'!$A$5:$A$204,MATCH("?*",'Plan Cultivos'!$D$5:$D$204,0)),""))</f>
        <v/>
      </c>
      <c r="D267" s="41" t="str">
        <f>IF(AND($B267="",$G267=""),"",ML_N)</f>
        <v/>
      </c>
      <c r="E267" s="43" t="str">
        <f>IF($C267="","",IFERROR(VLOOKUP($C267,'Plan Cultivos'!$A$5:$D$204,4,FALSE)&amp;"",""))</f>
        <v/>
      </c>
      <c r="F267" s="43" t="n"/>
      <c r="G267" s="43" t="n"/>
      <c r="H267" s="45" t="n"/>
      <c r="I267" s="45" t="n"/>
      <c r="J267" s="45" t="n"/>
      <c r="K267" s="51" t="n"/>
      <c r="L267" s="43" t="n"/>
      <c r="M267" s="51" t="n"/>
      <c r="N267" s="45" t="n"/>
      <c r="O267" s="45" t="n"/>
      <c r="P267" s="45" t="n"/>
      <c r="Q267" s="45" t="n"/>
      <c r="R267" s="43" t="str">
        <f>IF(AND($B267="",$G267=""),"",ML_RESP)</f>
        <v/>
      </c>
      <c r="S267" s="45" t="n"/>
      <c r="T267" s="45" t="n"/>
      <c r="U267" s="45" t="n"/>
    </row>
    <row r="268">
      <c r="A268" s="57" t="inlineStr">
        <is>
          <t>B-0264</t>
        </is>
      </c>
      <c r="B268" s="59" t="n"/>
      <c r="C268" s="48" t="str">
        <f>IF(AND($B268="",$G268=""),"",IF(COUNTIF('Plan Cultivos'!$D$5:$D$204,"?*")=1,INDEX('Plan Cultivos'!$A$5:$A$204,MATCH("?*",'Plan Cultivos'!$D$5:$D$204,0)),""))</f>
        <v/>
      </c>
      <c r="D268" s="58" t="str">
        <f>IF(AND($B268="",$G268=""),"",ML_N)</f>
        <v/>
      </c>
      <c r="E268" s="48" t="str">
        <f>IF($C268="","",IFERROR(VLOOKUP($C268,'Plan Cultivos'!$A$5:$D$204,4,FALSE)&amp;"",""))</f>
        <v/>
      </c>
      <c r="F268" s="48" t="n"/>
      <c r="G268" s="48" t="n"/>
      <c r="H268" s="47" t="n"/>
      <c r="I268" s="47" t="n"/>
      <c r="J268" s="47" t="n"/>
      <c r="K268" s="49" t="n"/>
      <c r="L268" s="48" t="n"/>
      <c r="M268" s="49" t="n"/>
      <c r="N268" s="47" t="n"/>
      <c r="O268" s="47" t="n"/>
      <c r="P268" s="47" t="n"/>
      <c r="Q268" s="47" t="n"/>
      <c r="R268" s="48" t="str">
        <f>IF(AND($B268="",$G268=""),"",ML_RESP)</f>
        <v/>
      </c>
      <c r="S268" s="47" t="n"/>
      <c r="T268" s="47" t="n"/>
      <c r="U268" s="47" t="n"/>
    </row>
    <row r="269">
      <c r="A269" s="42" t="inlineStr">
        <is>
          <t>B-0265</t>
        </is>
      </c>
      <c r="B269" s="52" t="n"/>
      <c r="C269" s="43" t="str">
        <f>IF(AND($B269="",$G269=""),"",IF(COUNTIF('Plan Cultivos'!$D$5:$D$204,"?*")=1,INDEX('Plan Cultivos'!$A$5:$A$204,MATCH("?*",'Plan Cultivos'!$D$5:$D$204,0)),""))</f>
        <v/>
      </c>
      <c r="D269" s="41" t="str">
        <f>IF(AND($B269="",$G269=""),"",ML_N)</f>
        <v/>
      </c>
      <c r="E269" s="43" t="str">
        <f>IF($C269="","",IFERROR(VLOOKUP($C269,'Plan Cultivos'!$A$5:$D$204,4,FALSE)&amp;"",""))</f>
        <v/>
      </c>
      <c r="F269" s="43" t="n"/>
      <c r="G269" s="43" t="n"/>
      <c r="H269" s="45" t="n"/>
      <c r="I269" s="45" t="n"/>
      <c r="J269" s="45" t="n"/>
      <c r="K269" s="51" t="n"/>
      <c r="L269" s="43" t="n"/>
      <c r="M269" s="51" t="n"/>
      <c r="N269" s="45" t="n"/>
      <c r="O269" s="45" t="n"/>
      <c r="P269" s="45" t="n"/>
      <c r="Q269" s="45" t="n"/>
      <c r="R269" s="43" t="str">
        <f>IF(AND($B269="",$G269=""),"",ML_RESP)</f>
        <v/>
      </c>
      <c r="S269" s="45" t="n"/>
      <c r="T269" s="45" t="n"/>
      <c r="U269" s="45" t="n"/>
    </row>
    <row r="270">
      <c r="A270" s="57" t="inlineStr">
        <is>
          <t>B-0266</t>
        </is>
      </c>
      <c r="B270" s="59" t="n"/>
      <c r="C270" s="48" t="str">
        <f>IF(AND($B270="",$G270=""),"",IF(COUNTIF('Plan Cultivos'!$D$5:$D$204,"?*")=1,INDEX('Plan Cultivos'!$A$5:$A$204,MATCH("?*",'Plan Cultivos'!$D$5:$D$204,0)),""))</f>
        <v/>
      </c>
      <c r="D270" s="58" t="str">
        <f>IF(AND($B270="",$G270=""),"",ML_N)</f>
        <v/>
      </c>
      <c r="E270" s="48" t="str">
        <f>IF($C270="","",IFERROR(VLOOKUP($C270,'Plan Cultivos'!$A$5:$D$204,4,FALSE)&amp;"",""))</f>
        <v/>
      </c>
      <c r="F270" s="48" t="n"/>
      <c r="G270" s="48" t="n"/>
      <c r="H270" s="47" t="n"/>
      <c r="I270" s="47" t="n"/>
      <c r="J270" s="47" t="n"/>
      <c r="K270" s="49" t="n"/>
      <c r="L270" s="48" t="n"/>
      <c r="M270" s="49" t="n"/>
      <c r="N270" s="47" t="n"/>
      <c r="O270" s="47" t="n"/>
      <c r="P270" s="47" t="n"/>
      <c r="Q270" s="47" t="n"/>
      <c r="R270" s="48" t="str">
        <f>IF(AND($B270="",$G270=""),"",ML_RESP)</f>
        <v/>
      </c>
      <c r="S270" s="47" t="n"/>
      <c r="T270" s="47" t="n"/>
      <c r="U270" s="47" t="n"/>
    </row>
    <row r="271">
      <c r="A271" s="42" t="inlineStr">
        <is>
          <t>B-0267</t>
        </is>
      </c>
      <c r="B271" s="52" t="n"/>
      <c r="C271" s="43" t="str">
        <f>IF(AND($B271="",$G271=""),"",IF(COUNTIF('Plan Cultivos'!$D$5:$D$204,"?*")=1,INDEX('Plan Cultivos'!$A$5:$A$204,MATCH("?*",'Plan Cultivos'!$D$5:$D$204,0)),""))</f>
        <v/>
      </c>
      <c r="D271" s="41" t="str">
        <f>IF(AND($B271="",$G271=""),"",ML_N)</f>
        <v/>
      </c>
      <c r="E271" s="43" t="str">
        <f>IF($C271="","",IFERROR(VLOOKUP($C271,'Plan Cultivos'!$A$5:$D$204,4,FALSE)&amp;"",""))</f>
        <v/>
      </c>
      <c r="F271" s="43" t="n"/>
      <c r="G271" s="43" t="n"/>
      <c r="H271" s="45" t="n"/>
      <c r="I271" s="45" t="n"/>
      <c r="J271" s="45" t="n"/>
      <c r="K271" s="51" t="n"/>
      <c r="L271" s="43" t="n"/>
      <c r="M271" s="51" t="n"/>
      <c r="N271" s="45" t="n"/>
      <c r="O271" s="45" t="n"/>
      <c r="P271" s="45" t="n"/>
      <c r="Q271" s="45" t="n"/>
      <c r="R271" s="43" t="str">
        <f>IF(AND($B271="",$G271=""),"",ML_RESP)</f>
        <v/>
      </c>
      <c r="S271" s="45" t="n"/>
      <c r="T271" s="45" t="n"/>
      <c r="U271" s="45" t="n"/>
    </row>
    <row r="272">
      <c r="A272" s="57" t="inlineStr">
        <is>
          <t>B-0268</t>
        </is>
      </c>
      <c r="B272" s="59" t="n"/>
      <c r="C272" s="48" t="str">
        <f>IF(AND($B272="",$G272=""),"",IF(COUNTIF('Plan Cultivos'!$D$5:$D$204,"?*")=1,INDEX('Plan Cultivos'!$A$5:$A$204,MATCH("?*",'Plan Cultivos'!$D$5:$D$204,0)),""))</f>
        <v/>
      </c>
      <c r="D272" s="58" t="str">
        <f>IF(AND($B272="",$G272=""),"",ML_N)</f>
        <v/>
      </c>
      <c r="E272" s="48" t="str">
        <f>IF($C272="","",IFERROR(VLOOKUP($C272,'Plan Cultivos'!$A$5:$D$204,4,FALSE)&amp;"",""))</f>
        <v/>
      </c>
      <c r="F272" s="48" t="n"/>
      <c r="G272" s="48" t="n"/>
      <c r="H272" s="47" t="n"/>
      <c r="I272" s="47" t="n"/>
      <c r="J272" s="47" t="n"/>
      <c r="K272" s="49" t="n"/>
      <c r="L272" s="48" t="n"/>
      <c r="M272" s="49" t="n"/>
      <c r="N272" s="47" t="n"/>
      <c r="O272" s="47" t="n"/>
      <c r="P272" s="47" t="n"/>
      <c r="Q272" s="47" t="n"/>
      <c r="R272" s="48" t="str">
        <f>IF(AND($B272="",$G272=""),"",ML_RESP)</f>
        <v/>
      </c>
      <c r="S272" s="47" t="n"/>
      <c r="T272" s="47" t="n"/>
      <c r="U272" s="47" t="n"/>
    </row>
    <row r="273">
      <c r="A273" s="42" t="inlineStr">
        <is>
          <t>B-0269</t>
        </is>
      </c>
      <c r="B273" s="52" t="n"/>
      <c r="C273" s="43" t="str">
        <f>IF(AND($B273="",$G273=""),"",IF(COUNTIF('Plan Cultivos'!$D$5:$D$204,"?*")=1,INDEX('Plan Cultivos'!$A$5:$A$204,MATCH("?*",'Plan Cultivos'!$D$5:$D$204,0)),""))</f>
        <v/>
      </c>
      <c r="D273" s="41" t="str">
        <f>IF(AND($B273="",$G273=""),"",ML_N)</f>
        <v/>
      </c>
      <c r="E273" s="43" t="str">
        <f>IF($C273="","",IFERROR(VLOOKUP($C273,'Plan Cultivos'!$A$5:$D$204,4,FALSE)&amp;"",""))</f>
        <v/>
      </c>
      <c r="F273" s="43" t="n"/>
      <c r="G273" s="43" t="n"/>
      <c r="H273" s="45" t="n"/>
      <c r="I273" s="45" t="n"/>
      <c r="J273" s="45" t="n"/>
      <c r="K273" s="51" t="n"/>
      <c r="L273" s="43" t="n"/>
      <c r="M273" s="51" t="n"/>
      <c r="N273" s="45" t="n"/>
      <c r="O273" s="45" t="n"/>
      <c r="P273" s="45" t="n"/>
      <c r="Q273" s="45" t="n"/>
      <c r="R273" s="43" t="str">
        <f>IF(AND($B273="",$G273=""),"",ML_RESP)</f>
        <v/>
      </c>
      <c r="S273" s="45" t="n"/>
      <c r="T273" s="45" t="n"/>
      <c r="U273" s="45" t="n"/>
    </row>
    <row r="274">
      <c r="A274" s="57" t="inlineStr">
        <is>
          <t>B-0270</t>
        </is>
      </c>
      <c r="B274" s="59" t="n"/>
      <c r="C274" s="48" t="str">
        <f>IF(AND($B274="",$G274=""),"",IF(COUNTIF('Plan Cultivos'!$D$5:$D$204,"?*")=1,INDEX('Plan Cultivos'!$A$5:$A$204,MATCH("?*",'Plan Cultivos'!$D$5:$D$204,0)),""))</f>
        <v/>
      </c>
      <c r="D274" s="58" t="str">
        <f>IF(AND($B274="",$G274=""),"",ML_N)</f>
        <v/>
      </c>
      <c r="E274" s="48" t="str">
        <f>IF($C274="","",IFERROR(VLOOKUP($C274,'Plan Cultivos'!$A$5:$D$204,4,FALSE)&amp;"",""))</f>
        <v/>
      </c>
      <c r="F274" s="48" t="n"/>
      <c r="G274" s="48" t="n"/>
      <c r="H274" s="47" t="n"/>
      <c r="I274" s="47" t="n"/>
      <c r="J274" s="47" t="n"/>
      <c r="K274" s="49" t="n"/>
      <c r="L274" s="48" t="n"/>
      <c r="M274" s="49" t="n"/>
      <c r="N274" s="47" t="n"/>
      <c r="O274" s="47" t="n"/>
      <c r="P274" s="47" t="n"/>
      <c r="Q274" s="47" t="n"/>
      <c r="R274" s="48" t="str">
        <f>IF(AND($B274="",$G274=""),"",ML_RESP)</f>
        <v/>
      </c>
      <c r="S274" s="47" t="n"/>
      <c r="T274" s="47" t="n"/>
      <c r="U274" s="47" t="n"/>
    </row>
    <row r="275">
      <c r="A275" s="42" t="inlineStr">
        <is>
          <t>B-0271</t>
        </is>
      </c>
      <c r="B275" s="52" t="n"/>
      <c r="C275" s="43" t="str">
        <f>IF(AND($B275="",$G275=""),"",IF(COUNTIF('Plan Cultivos'!$D$5:$D$204,"?*")=1,INDEX('Plan Cultivos'!$A$5:$A$204,MATCH("?*",'Plan Cultivos'!$D$5:$D$204,0)),""))</f>
        <v/>
      </c>
      <c r="D275" s="41" t="str">
        <f>IF(AND($B275="",$G275=""),"",ML_N)</f>
        <v/>
      </c>
      <c r="E275" s="43" t="str">
        <f>IF($C275="","",IFERROR(VLOOKUP($C275,'Plan Cultivos'!$A$5:$D$204,4,FALSE)&amp;"",""))</f>
        <v/>
      </c>
      <c r="F275" s="43" t="n"/>
      <c r="G275" s="43" t="n"/>
      <c r="H275" s="45" t="n"/>
      <c r="I275" s="45" t="n"/>
      <c r="J275" s="45" t="n"/>
      <c r="K275" s="51" t="n"/>
      <c r="L275" s="43" t="n"/>
      <c r="M275" s="51" t="n"/>
      <c r="N275" s="45" t="n"/>
      <c r="O275" s="45" t="n"/>
      <c r="P275" s="45" t="n"/>
      <c r="Q275" s="45" t="n"/>
      <c r="R275" s="43" t="str">
        <f>IF(AND($B275="",$G275=""),"",ML_RESP)</f>
        <v/>
      </c>
      <c r="S275" s="45" t="n"/>
      <c r="T275" s="45" t="n"/>
      <c r="U275" s="45" t="n"/>
    </row>
    <row r="276">
      <c r="A276" s="57" t="inlineStr">
        <is>
          <t>B-0272</t>
        </is>
      </c>
      <c r="B276" s="59" t="n"/>
      <c r="C276" s="48" t="str">
        <f>IF(AND($B276="",$G276=""),"",IF(COUNTIF('Plan Cultivos'!$D$5:$D$204,"?*")=1,INDEX('Plan Cultivos'!$A$5:$A$204,MATCH("?*",'Plan Cultivos'!$D$5:$D$204,0)),""))</f>
        <v/>
      </c>
      <c r="D276" s="58" t="str">
        <f>IF(AND($B276="",$G276=""),"",ML_N)</f>
        <v/>
      </c>
      <c r="E276" s="48" t="str">
        <f>IF($C276="","",IFERROR(VLOOKUP($C276,'Plan Cultivos'!$A$5:$D$204,4,FALSE)&amp;"",""))</f>
        <v/>
      </c>
      <c r="F276" s="48" t="n"/>
      <c r="G276" s="48" t="n"/>
      <c r="H276" s="47" t="n"/>
      <c r="I276" s="47" t="n"/>
      <c r="J276" s="47" t="n"/>
      <c r="K276" s="49" t="n"/>
      <c r="L276" s="48" t="n"/>
      <c r="M276" s="49" t="n"/>
      <c r="N276" s="47" t="n"/>
      <c r="O276" s="47" t="n"/>
      <c r="P276" s="47" t="n"/>
      <c r="Q276" s="47" t="n"/>
      <c r="R276" s="48" t="str">
        <f>IF(AND($B276="",$G276=""),"",ML_RESP)</f>
        <v/>
      </c>
      <c r="S276" s="47" t="n"/>
      <c r="T276" s="47" t="n"/>
      <c r="U276" s="47" t="n"/>
    </row>
    <row r="277">
      <c r="A277" s="42" t="inlineStr">
        <is>
          <t>B-0273</t>
        </is>
      </c>
      <c r="B277" s="52" t="n"/>
      <c r="C277" s="43" t="str">
        <f>IF(AND($B277="",$G277=""),"",IF(COUNTIF('Plan Cultivos'!$D$5:$D$204,"?*")=1,INDEX('Plan Cultivos'!$A$5:$A$204,MATCH("?*",'Plan Cultivos'!$D$5:$D$204,0)),""))</f>
        <v/>
      </c>
      <c r="D277" s="41" t="str">
        <f>IF(AND($B277="",$G277=""),"",ML_N)</f>
        <v/>
      </c>
      <c r="E277" s="43" t="str">
        <f>IF($C277="","",IFERROR(VLOOKUP($C277,'Plan Cultivos'!$A$5:$D$204,4,FALSE)&amp;"",""))</f>
        <v/>
      </c>
      <c r="F277" s="43" t="n"/>
      <c r="G277" s="43" t="n"/>
      <c r="H277" s="45" t="n"/>
      <c r="I277" s="45" t="n"/>
      <c r="J277" s="45" t="n"/>
      <c r="K277" s="51" t="n"/>
      <c r="L277" s="43" t="n"/>
      <c r="M277" s="51" t="n"/>
      <c r="N277" s="45" t="n"/>
      <c r="O277" s="45" t="n"/>
      <c r="P277" s="45" t="n"/>
      <c r="Q277" s="45" t="n"/>
      <c r="R277" s="43" t="str">
        <f>IF(AND($B277="",$G277=""),"",ML_RESP)</f>
        <v/>
      </c>
      <c r="S277" s="45" t="n"/>
      <c r="T277" s="45" t="n"/>
      <c r="U277" s="45" t="n"/>
    </row>
    <row r="278">
      <c r="A278" s="57" t="inlineStr">
        <is>
          <t>B-0274</t>
        </is>
      </c>
      <c r="B278" s="59" t="n"/>
      <c r="C278" s="48" t="str">
        <f>IF(AND($B278="",$G278=""),"",IF(COUNTIF('Plan Cultivos'!$D$5:$D$204,"?*")=1,INDEX('Plan Cultivos'!$A$5:$A$204,MATCH("?*",'Plan Cultivos'!$D$5:$D$204,0)),""))</f>
        <v/>
      </c>
      <c r="D278" s="58" t="str">
        <f>IF(AND($B278="",$G278=""),"",ML_N)</f>
        <v/>
      </c>
      <c r="E278" s="48" t="str">
        <f>IF($C278="","",IFERROR(VLOOKUP($C278,'Plan Cultivos'!$A$5:$D$204,4,FALSE)&amp;"",""))</f>
        <v/>
      </c>
      <c r="F278" s="48" t="n"/>
      <c r="G278" s="48" t="n"/>
      <c r="H278" s="47" t="n"/>
      <c r="I278" s="47" t="n"/>
      <c r="J278" s="47" t="n"/>
      <c r="K278" s="49" t="n"/>
      <c r="L278" s="48" t="n"/>
      <c r="M278" s="49" t="n"/>
      <c r="N278" s="47" t="n"/>
      <c r="O278" s="47" t="n"/>
      <c r="P278" s="47" t="n"/>
      <c r="Q278" s="47" t="n"/>
      <c r="R278" s="48" t="str">
        <f>IF(AND($B278="",$G278=""),"",ML_RESP)</f>
        <v/>
      </c>
      <c r="S278" s="47" t="n"/>
      <c r="T278" s="47" t="n"/>
      <c r="U278" s="47" t="n"/>
    </row>
    <row r="279">
      <c r="A279" s="42" t="inlineStr">
        <is>
          <t>B-0275</t>
        </is>
      </c>
      <c r="B279" s="52" t="n"/>
      <c r="C279" s="43" t="str">
        <f>IF(AND($B279="",$G279=""),"",IF(COUNTIF('Plan Cultivos'!$D$5:$D$204,"?*")=1,INDEX('Plan Cultivos'!$A$5:$A$204,MATCH("?*",'Plan Cultivos'!$D$5:$D$204,0)),""))</f>
        <v/>
      </c>
      <c r="D279" s="41" t="str">
        <f>IF(AND($B279="",$G279=""),"",ML_N)</f>
        <v/>
      </c>
      <c r="E279" s="43" t="str">
        <f>IF($C279="","",IFERROR(VLOOKUP($C279,'Plan Cultivos'!$A$5:$D$204,4,FALSE)&amp;"",""))</f>
        <v/>
      </c>
      <c r="F279" s="43" t="n"/>
      <c r="G279" s="43" t="n"/>
      <c r="H279" s="45" t="n"/>
      <c r="I279" s="45" t="n"/>
      <c r="J279" s="45" t="n"/>
      <c r="K279" s="51" t="n"/>
      <c r="L279" s="43" t="n"/>
      <c r="M279" s="51" t="n"/>
      <c r="N279" s="45" t="n"/>
      <c r="O279" s="45" t="n"/>
      <c r="P279" s="45" t="n"/>
      <c r="Q279" s="45" t="n"/>
      <c r="R279" s="43" t="str">
        <f>IF(AND($B279="",$G279=""),"",ML_RESP)</f>
        <v/>
      </c>
      <c r="S279" s="45" t="n"/>
      <c r="T279" s="45" t="n"/>
      <c r="U279" s="45" t="n"/>
    </row>
    <row r="280">
      <c r="A280" s="57" t="inlineStr">
        <is>
          <t>B-0276</t>
        </is>
      </c>
      <c r="B280" s="59" t="n"/>
      <c r="C280" s="48" t="str">
        <f>IF(AND($B280="",$G280=""),"",IF(COUNTIF('Plan Cultivos'!$D$5:$D$204,"?*")=1,INDEX('Plan Cultivos'!$A$5:$A$204,MATCH("?*",'Plan Cultivos'!$D$5:$D$204,0)),""))</f>
        <v/>
      </c>
      <c r="D280" s="58" t="str">
        <f>IF(AND($B280="",$G280=""),"",ML_N)</f>
        <v/>
      </c>
      <c r="E280" s="48" t="str">
        <f>IF($C280="","",IFERROR(VLOOKUP($C280,'Plan Cultivos'!$A$5:$D$204,4,FALSE)&amp;"",""))</f>
        <v/>
      </c>
      <c r="F280" s="48" t="n"/>
      <c r="G280" s="48" t="n"/>
      <c r="H280" s="47" t="n"/>
      <c r="I280" s="47" t="n"/>
      <c r="J280" s="47" t="n"/>
      <c r="K280" s="49" t="n"/>
      <c r="L280" s="48" t="n"/>
      <c r="M280" s="49" t="n"/>
      <c r="N280" s="47" t="n"/>
      <c r="O280" s="47" t="n"/>
      <c r="P280" s="47" t="n"/>
      <c r="Q280" s="47" t="n"/>
      <c r="R280" s="48" t="str">
        <f>IF(AND($B280="",$G280=""),"",ML_RESP)</f>
        <v/>
      </c>
      <c r="S280" s="47" t="n"/>
      <c r="T280" s="47" t="n"/>
      <c r="U280" s="47" t="n"/>
    </row>
    <row r="281">
      <c r="A281" s="42" t="inlineStr">
        <is>
          <t>B-0277</t>
        </is>
      </c>
      <c r="B281" s="52" t="n"/>
      <c r="C281" s="43" t="str">
        <f>IF(AND($B281="",$G281=""),"",IF(COUNTIF('Plan Cultivos'!$D$5:$D$204,"?*")=1,INDEX('Plan Cultivos'!$A$5:$A$204,MATCH("?*",'Plan Cultivos'!$D$5:$D$204,0)),""))</f>
        <v/>
      </c>
      <c r="D281" s="41" t="str">
        <f>IF(AND($B281="",$G281=""),"",ML_N)</f>
        <v/>
      </c>
      <c r="E281" s="43" t="str">
        <f>IF($C281="","",IFERROR(VLOOKUP($C281,'Plan Cultivos'!$A$5:$D$204,4,FALSE)&amp;"",""))</f>
        <v/>
      </c>
      <c r="F281" s="43" t="n"/>
      <c r="G281" s="43" t="n"/>
      <c r="H281" s="45" t="n"/>
      <c r="I281" s="45" t="n"/>
      <c r="J281" s="45" t="n"/>
      <c r="K281" s="51" t="n"/>
      <c r="L281" s="43" t="n"/>
      <c r="M281" s="51" t="n"/>
      <c r="N281" s="45" t="n"/>
      <c r="O281" s="45" t="n"/>
      <c r="P281" s="45" t="n"/>
      <c r="Q281" s="45" t="n"/>
      <c r="R281" s="43" t="str">
        <f>IF(AND($B281="",$G281=""),"",ML_RESP)</f>
        <v/>
      </c>
      <c r="S281" s="45" t="n"/>
      <c r="T281" s="45" t="n"/>
      <c r="U281" s="45" t="n"/>
    </row>
    <row r="282">
      <c r="A282" s="57" t="inlineStr">
        <is>
          <t>B-0278</t>
        </is>
      </c>
      <c r="B282" s="59" t="n"/>
      <c r="C282" s="48" t="str">
        <f>IF(AND($B282="",$G282=""),"",IF(COUNTIF('Plan Cultivos'!$D$5:$D$204,"?*")=1,INDEX('Plan Cultivos'!$A$5:$A$204,MATCH("?*",'Plan Cultivos'!$D$5:$D$204,0)),""))</f>
        <v/>
      </c>
      <c r="D282" s="58" t="str">
        <f>IF(AND($B282="",$G282=""),"",ML_N)</f>
        <v/>
      </c>
      <c r="E282" s="48" t="str">
        <f>IF($C282="","",IFERROR(VLOOKUP($C282,'Plan Cultivos'!$A$5:$D$204,4,FALSE)&amp;"",""))</f>
        <v/>
      </c>
      <c r="F282" s="48" t="n"/>
      <c r="G282" s="48" t="n"/>
      <c r="H282" s="47" t="n"/>
      <c r="I282" s="47" t="n"/>
      <c r="J282" s="47" t="n"/>
      <c r="K282" s="49" t="n"/>
      <c r="L282" s="48" t="n"/>
      <c r="M282" s="49" t="n"/>
      <c r="N282" s="47" t="n"/>
      <c r="O282" s="47" t="n"/>
      <c r="P282" s="47" t="n"/>
      <c r="Q282" s="47" t="n"/>
      <c r="R282" s="48" t="str">
        <f>IF(AND($B282="",$G282=""),"",ML_RESP)</f>
        <v/>
      </c>
      <c r="S282" s="47" t="n"/>
      <c r="T282" s="47" t="n"/>
      <c r="U282" s="47" t="n"/>
    </row>
    <row r="283">
      <c r="A283" s="42" t="inlineStr">
        <is>
          <t>B-0279</t>
        </is>
      </c>
      <c r="B283" s="52" t="n"/>
      <c r="C283" s="43" t="str">
        <f>IF(AND($B283="",$G283=""),"",IF(COUNTIF('Plan Cultivos'!$D$5:$D$204,"?*")=1,INDEX('Plan Cultivos'!$A$5:$A$204,MATCH("?*",'Plan Cultivos'!$D$5:$D$204,0)),""))</f>
        <v/>
      </c>
      <c r="D283" s="41" t="str">
        <f>IF(AND($B283="",$G283=""),"",ML_N)</f>
        <v/>
      </c>
      <c r="E283" s="43" t="str">
        <f>IF($C283="","",IFERROR(VLOOKUP($C283,'Plan Cultivos'!$A$5:$D$204,4,FALSE)&amp;"",""))</f>
        <v/>
      </c>
      <c r="F283" s="43" t="n"/>
      <c r="G283" s="43" t="n"/>
      <c r="H283" s="45" t="n"/>
      <c r="I283" s="45" t="n"/>
      <c r="J283" s="45" t="n"/>
      <c r="K283" s="51" t="n"/>
      <c r="L283" s="43" t="n"/>
      <c r="M283" s="51" t="n"/>
      <c r="N283" s="45" t="n"/>
      <c r="O283" s="45" t="n"/>
      <c r="P283" s="45" t="n"/>
      <c r="Q283" s="45" t="n"/>
      <c r="R283" s="43" t="str">
        <f>IF(AND($B283="",$G283=""),"",ML_RESP)</f>
        <v/>
      </c>
      <c r="S283" s="45" t="n"/>
      <c r="T283" s="45" t="n"/>
      <c r="U283" s="45" t="n"/>
    </row>
    <row r="284">
      <c r="A284" s="57" t="inlineStr">
        <is>
          <t>B-0280</t>
        </is>
      </c>
      <c r="B284" s="59" t="n"/>
      <c r="C284" s="48" t="str">
        <f>IF(AND($B284="",$G284=""),"",IF(COUNTIF('Plan Cultivos'!$D$5:$D$204,"?*")=1,INDEX('Plan Cultivos'!$A$5:$A$204,MATCH("?*",'Plan Cultivos'!$D$5:$D$204,0)),""))</f>
        <v/>
      </c>
      <c r="D284" s="58" t="str">
        <f>IF(AND($B284="",$G284=""),"",ML_N)</f>
        <v/>
      </c>
      <c r="E284" s="48" t="str">
        <f>IF($C284="","",IFERROR(VLOOKUP($C284,'Plan Cultivos'!$A$5:$D$204,4,FALSE)&amp;"",""))</f>
        <v/>
      </c>
      <c r="F284" s="48" t="n"/>
      <c r="G284" s="48" t="n"/>
      <c r="H284" s="47" t="n"/>
      <c r="I284" s="47" t="n"/>
      <c r="J284" s="47" t="n"/>
      <c r="K284" s="49" t="n"/>
      <c r="L284" s="48" t="n"/>
      <c r="M284" s="49" t="n"/>
      <c r="N284" s="47" t="n"/>
      <c r="O284" s="47" t="n"/>
      <c r="P284" s="47" t="n"/>
      <c r="Q284" s="47" t="n"/>
      <c r="R284" s="48" t="str">
        <f>IF(AND($B284="",$G284=""),"",ML_RESP)</f>
        <v/>
      </c>
      <c r="S284" s="47" t="n"/>
      <c r="T284" s="47" t="n"/>
      <c r="U284" s="47" t="n"/>
    </row>
    <row r="285">
      <c r="A285" s="42" t="inlineStr">
        <is>
          <t>B-0281</t>
        </is>
      </c>
      <c r="B285" s="52" t="n"/>
      <c r="C285" s="43" t="str">
        <f>IF(AND($B285="",$G285=""),"",IF(COUNTIF('Plan Cultivos'!$D$5:$D$204,"?*")=1,INDEX('Plan Cultivos'!$A$5:$A$204,MATCH("?*",'Plan Cultivos'!$D$5:$D$204,0)),""))</f>
        <v/>
      </c>
      <c r="D285" s="41" t="str">
        <f>IF(AND($B285="",$G285=""),"",ML_N)</f>
        <v/>
      </c>
      <c r="E285" s="43" t="str">
        <f>IF($C285="","",IFERROR(VLOOKUP($C285,'Plan Cultivos'!$A$5:$D$204,4,FALSE)&amp;"",""))</f>
        <v/>
      </c>
      <c r="F285" s="43" t="n"/>
      <c r="G285" s="43" t="n"/>
      <c r="H285" s="45" t="n"/>
      <c r="I285" s="45" t="n"/>
      <c r="J285" s="45" t="n"/>
      <c r="K285" s="51" t="n"/>
      <c r="L285" s="43" t="n"/>
      <c r="M285" s="51" t="n"/>
      <c r="N285" s="45" t="n"/>
      <c r="O285" s="45" t="n"/>
      <c r="P285" s="45" t="n"/>
      <c r="Q285" s="45" t="n"/>
      <c r="R285" s="43" t="str">
        <f>IF(AND($B285="",$G285=""),"",ML_RESP)</f>
        <v/>
      </c>
      <c r="S285" s="45" t="n"/>
      <c r="T285" s="45" t="n"/>
      <c r="U285" s="45" t="n"/>
    </row>
    <row r="286">
      <c r="A286" s="57" t="inlineStr">
        <is>
          <t>B-0282</t>
        </is>
      </c>
      <c r="B286" s="59" t="n"/>
      <c r="C286" s="48" t="str">
        <f>IF(AND($B286="",$G286=""),"",IF(COUNTIF('Plan Cultivos'!$D$5:$D$204,"?*")=1,INDEX('Plan Cultivos'!$A$5:$A$204,MATCH("?*",'Plan Cultivos'!$D$5:$D$204,0)),""))</f>
        <v/>
      </c>
      <c r="D286" s="58" t="str">
        <f>IF(AND($B286="",$G286=""),"",ML_N)</f>
        <v/>
      </c>
      <c r="E286" s="48" t="str">
        <f>IF($C286="","",IFERROR(VLOOKUP($C286,'Plan Cultivos'!$A$5:$D$204,4,FALSE)&amp;"",""))</f>
        <v/>
      </c>
      <c r="F286" s="48" t="n"/>
      <c r="G286" s="48" t="n"/>
      <c r="H286" s="47" t="n"/>
      <c r="I286" s="47" t="n"/>
      <c r="J286" s="47" t="n"/>
      <c r="K286" s="49" t="n"/>
      <c r="L286" s="48" t="n"/>
      <c r="M286" s="49" t="n"/>
      <c r="N286" s="47" t="n"/>
      <c r="O286" s="47" t="n"/>
      <c r="P286" s="47" t="n"/>
      <c r="Q286" s="47" t="n"/>
      <c r="R286" s="48" t="str">
        <f>IF(AND($B286="",$G286=""),"",ML_RESP)</f>
        <v/>
      </c>
      <c r="S286" s="47" t="n"/>
      <c r="T286" s="47" t="n"/>
      <c r="U286" s="47" t="n"/>
    </row>
    <row r="287">
      <c r="A287" s="42" t="inlineStr">
        <is>
          <t>B-0283</t>
        </is>
      </c>
      <c r="B287" s="52" t="n"/>
      <c r="C287" s="43" t="str">
        <f>IF(AND($B287="",$G287=""),"",IF(COUNTIF('Plan Cultivos'!$D$5:$D$204,"?*")=1,INDEX('Plan Cultivos'!$A$5:$A$204,MATCH("?*",'Plan Cultivos'!$D$5:$D$204,0)),""))</f>
        <v/>
      </c>
      <c r="D287" s="41" t="str">
        <f>IF(AND($B287="",$G287=""),"",ML_N)</f>
        <v/>
      </c>
      <c r="E287" s="43" t="str">
        <f>IF($C287="","",IFERROR(VLOOKUP($C287,'Plan Cultivos'!$A$5:$D$204,4,FALSE)&amp;"",""))</f>
        <v/>
      </c>
      <c r="F287" s="43" t="n"/>
      <c r="G287" s="43" t="n"/>
      <c r="H287" s="45" t="n"/>
      <c r="I287" s="45" t="n"/>
      <c r="J287" s="45" t="n"/>
      <c r="K287" s="51" t="n"/>
      <c r="L287" s="43" t="n"/>
      <c r="M287" s="51" t="n"/>
      <c r="N287" s="45" t="n"/>
      <c r="O287" s="45" t="n"/>
      <c r="P287" s="45" t="n"/>
      <c r="Q287" s="45" t="n"/>
      <c r="R287" s="43" t="str">
        <f>IF(AND($B287="",$G287=""),"",ML_RESP)</f>
        <v/>
      </c>
      <c r="S287" s="45" t="n"/>
      <c r="T287" s="45" t="n"/>
      <c r="U287" s="45" t="n"/>
    </row>
    <row r="288">
      <c r="A288" s="57" t="inlineStr">
        <is>
          <t>B-0284</t>
        </is>
      </c>
      <c r="B288" s="59" t="n"/>
      <c r="C288" s="48" t="str">
        <f>IF(AND($B288="",$G288=""),"",IF(COUNTIF('Plan Cultivos'!$D$5:$D$204,"?*")=1,INDEX('Plan Cultivos'!$A$5:$A$204,MATCH("?*",'Plan Cultivos'!$D$5:$D$204,0)),""))</f>
        <v/>
      </c>
      <c r="D288" s="58" t="str">
        <f>IF(AND($B288="",$G288=""),"",ML_N)</f>
        <v/>
      </c>
      <c r="E288" s="48" t="str">
        <f>IF($C288="","",IFERROR(VLOOKUP($C288,'Plan Cultivos'!$A$5:$D$204,4,FALSE)&amp;"",""))</f>
        <v/>
      </c>
      <c r="F288" s="48" t="n"/>
      <c r="G288" s="48" t="n"/>
      <c r="H288" s="47" t="n"/>
      <c r="I288" s="47" t="n"/>
      <c r="J288" s="47" t="n"/>
      <c r="K288" s="49" t="n"/>
      <c r="L288" s="48" t="n"/>
      <c r="M288" s="49" t="n"/>
      <c r="N288" s="47" t="n"/>
      <c r="O288" s="47" t="n"/>
      <c r="P288" s="47" t="n"/>
      <c r="Q288" s="47" t="n"/>
      <c r="R288" s="48" t="str">
        <f>IF(AND($B288="",$G288=""),"",ML_RESP)</f>
        <v/>
      </c>
      <c r="S288" s="47" t="n"/>
      <c r="T288" s="47" t="n"/>
      <c r="U288" s="47" t="n"/>
    </row>
    <row r="289">
      <c r="A289" s="42" t="inlineStr">
        <is>
          <t>B-0285</t>
        </is>
      </c>
      <c r="B289" s="52" t="n"/>
      <c r="C289" s="43" t="str">
        <f>IF(AND($B289="",$G289=""),"",IF(COUNTIF('Plan Cultivos'!$D$5:$D$204,"?*")=1,INDEX('Plan Cultivos'!$A$5:$A$204,MATCH("?*",'Plan Cultivos'!$D$5:$D$204,0)),""))</f>
        <v/>
      </c>
      <c r="D289" s="41" t="str">
        <f>IF(AND($B289="",$G289=""),"",ML_N)</f>
        <v/>
      </c>
      <c r="E289" s="43" t="str">
        <f>IF($C289="","",IFERROR(VLOOKUP($C289,'Plan Cultivos'!$A$5:$D$204,4,FALSE)&amp;"",""))</f>
        <v/>
      </c>
      <c r="F289" s="43" t="n"/>
      <c r="G289" s="43" t="n"/>
      <c r="H289" s="45" t="n"/>
      <c r="I289" s="45" t="n"/>
      <c r="J289" s="45" t="n"/>
      <c r="K289" s="51" t="n"/>
      <c r="L289" s="43" t="n"/>
      <c r="M289" s="51" t="n"/>
      <c r="N289" s="45" t="n"/>
      <c r="O289" s="45" t="n"/>
      <c r="P289" s="45" t="n"/>
      <c r="Q289" s="45" t="n"/>
      <c r="R289" s="43" t="str">
        <f>IF(AND($B289="",$G289=""),"",ML_RESP)</f>
        <v/>
      </c>
      <c r="S289" s="45" t="n"/>
      <c r="T289" s="45" t="n"/>
      <c r="U289" s="45" t="n"/>
    </row>
    <row r="290">
      <c r="A290" s="57" t="inlineStr">
        <is>
          <t>B-0286</t>
        </is>
      </c>
      <c r="B290" s="59" t="n"/>
      <c r="C290" s="48" t="str">
        <f>IF(AND($B290="",$G290=""),"",IF(COUNTIF('Plan Cultivos'!$D$5:$D$204,"?*")=1,INDEX('Plan Cultivos'!$A$5:$A$204,MATCH("?*",'Plan Cultivos'!$D$5:$D$204,0)),""))</f>
        <v/>
      </c>
      <c r="D290" s="58" t="str">
        <f>IF(AND($B290="",$G290=""),"",ML_N)</f>
        <v/>
      </c>
      <c r="E290" s="48" t="str">
        <f>IF($C290="","",IFERROR(VLOOKUP($C290,'Plan Cultivos'!$A$5:$D$204,4,FALSE)&amp;"",""))</f>
        <v/>
      </c>
      <c r="F290" s="48" t="n"/>
      <c r="G290" s="48" t="n"/>
      <c r="H290" s="47" t="n"/>
      <c r="I290" s="47" t="n"/>
      <c r="J290" s="47" t="n"/>
      <c r="K290" s="49" t="n"/>
      <c r="L290" s="48" t="n"/>
      <c r="M290" s="49" t="n"/>
      <c r="N290" s="47" t="n"/>
      <c r="O290" s="47" t="n"/>
      <c r="P290" s="47" t="n"/>
      <c r="Q290" s="47" t="n"/>
      <c r="R290" s="48" t="str">
        <f>IF(AND($B290="",$G290=""),"",ML_RESP)</f>
        <v/>
      </c>
      <c r="S290" s="47" t="n"/>
      <c r="T290" s="47" t="n"/>
      <c r="U290" s="47" t="n"/>
    </row>
    <row r="291">
      <c r="A291" s="42" t="inlineStr">
        <is>
          <t>B-0287</t>
        </is>
      </c>
      <c r="B291" s="52" t="n"/>
      <c r="C291" s="43" t="str">
        <f>IF(AND($B291="",$G291=""),"",IF(COUNTIF('Plan Cultivos'!$D$5:$D$204,"?*")=1,INDEX('Plan Cultivos'!$A$5:$A$204,MATCH("?*",'Plan Cultivos'!$D$5:$D$204,0)),""))</f>
        <v/>
      </c>
      <c r="D291" s="41" t="str">
        <f>IF(AND($B291="",$G291=""),"",ML_N)</f>
        <v/>
      </c>
      <c r="E291" s="43" t="str">
        <f>IF($C291="","",IFERROR(VLOOKUP($C291,'Plan Cultivos'!$A$5:$D$204,4,FALSE)&amp;"",""))</f>
        <v/>
      </c>
      <c r="F291" s="43" t="n"/>
      <c r="G291" s="43" t="n"/>
      <c r="H291" s="45" t="n"/>
      <c r="I291" s="45" t="n"/>
      <c r="J291" s="45" t="n"/>
      <c r="K291" s="51" t="n"/>
      <c r="L291" s="43" t="n"/>
      <c r="M291" s="51" t="n"/>
      <c r="N291" s="45" t="n"/>
      <c r="O291" s="45" t="n"/>
      <c r="P291" s="45" t="n"/>
      <c r="Q291" s="45" t="n"/>
      <c r="R291" s="43" t="str">
        <f>IF(AND($B291="",$G291=""),"",ML_RESP)</f>
        <v/>
      </c>
      <c r="S291" s="45" t="n"/>
      <c r="T291" s="45" t="n"/>
      <c r="U291" s="45" t="n"/>
    </row>
    <row r="292">
      <c r="A292" s="57" t="inlineStr">
        <is>
          <t>B-0288</t>
        </is>
      </c>
      <c r="B292" s="59" t="n"/>
      <c r="C292" s="48" t="str">
        <f>IF(AND($B292="",$G292=""),"",IF(COUNTIF('Plan Cultivos'!$D$5:$D$204,"?*")=1,INDEX('Plan Cultivos'!$A$5:$A$204,MATCH("?*",'Plan Cultivos'!$D$5:$D$204,0)),""))</f>
        <v/>
      </c>
      <c r="D292" s="58" t="str">
        <f>IF(AND($B292="",$G292=""),"",ML_N)</f>
        <v/>
      </c>
      <c r="E292" s="48" t="str">
        <f>IF($C292="","",IFERROR(VLOOKUP($C292,'Plan Cultivos'!$A$5:$D$204,4,FALSE)&amp;"",""))</f>
        <v/>
      </c>
      <c r="F292" s="48" t="n"/>
      <c r="G292" s="48" t="n"/>
      <c r="H292" s="47" t="n"/>
      <c r="I292" s="47" t="n"/>
      <c r="J292" s="47" t="n"/>
      <c r="K292" s="49" t="n"/>
      <c r="L292" s="48" t="n"/>
      <c r="M292" s="49" t="n"/>
      <c r="N292" s="47" t="n"/>
      <c r="O292" s="47" t="n"/>
      <c r="P292" s="47" t="n"/>
      <c r="Q292" s="47" t="n"/>
      <c r="R292" s="48" t="str">
        <f>IF(AND($B292="",$G292=""),"",ML_RESP)</f>
        <v/>
      </c>
      <c r="S292" s="47" t="n"/>
      <c r="T292" s="47" t="n"/>
      <c r="U292" s="47" t="n"/>
    </row>
    <row r="293">
      <c r="A293" s="42" t="inlineStr">
        <is>
          <t>B-0289</t>
        </is>
      </c>
      <c r="B293" s="52" t="n"/>
      <c r="C293" s="43" t="str">
        <f>IF(AND($B293="",$G293=""),"",IF(COUNTIF('Plan Cultivos'!$D$5:$D$204,"?*")=1,INDEX('Plan Cultivos'!$A$5:$A$204,MATCH("?*",'Plan Cultivos'!$D$5:$D$204,0)),""))</f>
        <v/>
      </c>
      <c r="D293" s="41" t="str">
        <f>IF(AND($B293="",$G293=""),"",ML_N)</f>
        <v/>
      </c>
      <c r="E293" s="43" t="str">
        <f>IF($C293="","",IFERROR(VLOOKUP($C293,'Plan Cultivos'!$A$5:$D$204,4,FALSE)&amp;"",""))</f>
        <v/>
      </c>
      <c r="F293" s="43" t="n"/>
      <c r="G293" s="43" t="n"/>
      <c r="H293" s="45" t="n"/>
      <c r="I293" s="45" t="n"/>
      <c r="J293" s="45" t="n"/>
      <c r="K293" s="51" t="n"/>
      <c r="L293" s="43" t="n"/>
      <c r="M293" s="51" t="n"/>
      <c r="N293" s="45" t="n"/>
      <c r="O293" s="45" t="n"/>
      <c r="P293" s="45" t="n"/>
      <c r="Q293" s="45" t="n"/>
      <c r="R293" s="43" t="str">
        <f>IF(AND($B293="",$G293=""),"",ML_RESP)</f>
        <v/>
      </c>
      <c r="S293" s="45" t="n"/>
      <c r="T293" s="45" t="n"/>
      <c r="U293" s="45" t="n"/>
    </row>
    <row r="294">
      <c r="A294" s="57" t="inlineStr">
        <is>
          <t>B-0290</t>
        </is>
      </c>
      <c r="B294" s="59" t="n"/>
      <c r="C294" s="48" t="str">
        <f>IF(AND($B294="",$G294=""),"",IF(COUNTIF('Plan Cultivos'!$D$5:$D$204,"?*")=1,INDEX('Plan Cultivos'!$A$5:$A$204,MATCH("?*",'Plan Cultivos'!$D$5:$D$204,0)),""))</f>
        <v/>
      </c>
      <c r="D294" s="58" t="str">
        <f>IF(AND($B294="",$G294=""),"",ML_N)</f>
        <v/>
      </c>
      <c r="E294" s="48" t="str">
        <f>IF($C294="","",IFERROR(VLOOKUP($C294,'Plan Cultivos'!$A$5:$D$204,4,FALSE)&amp;"",""))</f>
        <v/>
      </c>
      <c r="F294" s="48" t="n"/>
      <c r="G294" s="48" t="n"/>
      <c r="H294" s="47" t="n"/>
      <c r="I294" s="47" t="n"/>
      <c r="J294" s="47" t="n"/>
      <c r="K294" s="49" t="n"/>
      <c r="L294" s="48" t="n"/>
      <c r="M294" s="49" t="n"/>
      <c r="N294" s="47" t="n"/>
      <c r="O294" s="47" t="n"/>
      <c r="P294" s="47" t="n"/>
      <c r="Q294" s="47" t="n"/>
      <c r="R294" s="48" t="str">
        <f>IF(AND($B294="",$G294=""),"",ML_RESP)</f>
        <v/>
      </c>
      <c r="S294" s="47" t="n"/>
      <c r="T294" s="47" t="n"/>
      <c r="U294" s="47" t="n"/>
    </row>
    <row r="295">
      <c r="A295" s="42" t="inlineStr">
        <is>
          <t>B-0291</t>
        </is>
      </c>
      <c r="B295" s="52" t="n"/>
      <c r="C295" s="43" t="str">
        <f>IF(AND($B295="",$G295=""),"",IF(COUNTIF('Plan Cultivos'!$D$5:$D$204,"?*")=1,INDEX('Plan Cultivos'!$A$5:$A$204,MATCH("?*",'Plan Cultivos'!$D$5:$D$204,0)),""))</f>
        <v/>
      </c>
      <c r="D295" s="41" t="str">
        <f>IF(AND($B295="",$G295=""),"",ML_N)</f>
        <v/>
      </c>
      <c r="E295" s="43" t="str">
        <f>IF($C295="","",IFERROR(VLOOKUP($C295,'Plan Cultivos'!$A$5:$D$204,4,FALSE)&amp;"",""))</f>
        <v/>
      </c>
      <c r="F295" s="43" t="n"/>
      <c r="G295" s="43" t="n"/>
      <c r="H295" s="45" t="n"/>
      <c r="I295" s="45" t="n"/>
      <c r="J295" s="45" t="n"/>
      <c r="K295" s="51" t="n"/>
      <c r="L295" s="43" t="n"/>
      <c r="M295" s="51" t="n"/>
      <c r="N295" s="45" t="n"/>
      <c r="O295" s="45" t="n"/>
      <c r="P295" s="45" t="n"/>
      <c r="Q295" s="45" t="n"/>
      <c r="R295" s="43" t="str">
        <f>IF(AND($B295="",$G295=""),"",ML_RESP)</f>
        <v/>
      </c>
      <c r="S295" s="45" t="n"/>
      <c r="T295" s="45" t="n"/>
      <c r="U295" s="45" t="n"/>
    </row>
    <row r="296">
      <c r="A296" s="57" t="inlineStr">
        <is>
          <t>B-0292</t>
        </is>
      </c>
      <c r="B296" s="59" t="n"/>
      <c r="C296" s="48" t="str">
        <f>IF(AND($B296="",$G296=""),"",IF(COUNTIF('Plan Cultivos'!$D$5:$D$204,"?*")=1,INDEX('Plan Cultivos'!$A$5:$A$204,MATCH("?*",'Plan Cultivos'!$D$5:$D$204,0)),""))</f>
        <v/>
      </c>
      <c r="D296" s="58" t="str">
        <f>IF(AND($B296="",$G296=""),"",ML_N)</f>
        <v/>
      </c>
      <c r="E296" s="48" t="str">
        <f>IF($C296="","",IFERROR(VLOOKUP($C296,'Plan Cultivos'!$A$5:$D$204,4,FALSE)&amp;"",""))</f>
        <v/>
      </c>
      <c r="F296" s="48" t="n"/>
      <c r="G296" s="48" t="n"/>
      <c r="H296" s="47" t="n"/>
      <c r="I296" s="47" t="n"/>
      <c r="J296" s="47" t="n"/>
      <c r="K296" s="49" t="n"/>
      <c r="L296" s="48" t="n"/>
      <c r="M296" s="49" t="n"/>
      <c r="N296" s="47" t="n"/>
      <c r="O296" s="47" t="n"/>
      <c r="P296" s="47" t="n"/>
      <c r="Q296" s="47" t="n"/>
      <c r="R296" s="48" t="str">
        <f>IF(AND($B296="",$G296=""),"",ML_RESP)</f>
        <v/>
      </c>
      <c r="S296" s="47" t="n"/>
      <c r="T296" s="47" t="n"/>
      <c r="U296" s="47" t="n"/>
    </row>
    <row r="297">
      <c r="A297" s="42" t="inlineStr">
        <is>
          <t>B-0293</t>
        </is>
      </c>
      <c r="B297" s="52" t="n"/>
      <c r="C297" s="43" t="str">
        <f>IF(AND($B297="",$G297=""),"",IF(COUNTIF('Plan Cultivos'!$D$5:$D$204,"?*")=1,INDEX('Plan Cultivos'!$A$5:$A$204,MATCH("?*",'Plan Cultivos'!$D$5:$D$204,0)),""))</f>
        <v/>
      </c>
      <c r="D297" s="41" t="str">
        <f>IF(AND($B297="",$G297=""),"",ML_N)</f>
        <v/>
      </c>
      <c r="E297" s="43" t="str">
        <f>IF($C297="","",IFERROR(VLOOKUP($C297,'Plan Cultivos'!$A$5:$D$204,4,FALSE)&amp;"",""))</f>
        <v/>
      </c>
      <c r="F297" s="43" t="n"/>
      <c r="G297" s="43" t="n"/>
      <c r="H297" s="45" t="n"/>
      <c r="I297" s="45" t="n"/>
      <c r="J297" s="45" t="n"/>
      <c r="K297" s="51" t="n"/>
      <c r="L297" s="43" t="n"/>
      <c r="M297" s="51" t="n"/>
      <c r="N297" s="45" t="n"/>
      <c r="O297" s="45" t="n"/>
      <c r="P297" s="45" t="n"/>
      <c r="Q297" s="45" t="n"/>
      <c r="R297" s="43" t="str">
        <f>IF(AND($B297="",$G297=""),"",ML_RESP)</f>
        <v/>
      </c>
      <c r="S297" s="45" t="n"/>
      <c r="T297" s="45" t="n"/>
      <c r="U297" s="45" t="n"/>
    </row>
    <row r="298">
      <c r="A298" s="57" t="inlineStr">
        <is>
          <t>B-0294</t>
        </is>
      </c>
      <c r="B298" s="59" t="n"/>
      <c r="C298" s="48" t="str">
        <f>IF(AND($B298="",$G298=""),"",IF(COUNTIF('Plan Cultivos'!$D$5:$D$204,"?*")=1,INDEX('Plan Cultivos'!$A$5:$A$204,MATCH("?*",'Plan Cultivos'!$D$5:$D$204,0)),""))</f>
        <v/>
      </c>
      <c r="D298" s="58" t="str">
        <f>IF(AND($B298="",$G298=""),"",ML_N)</f>
        <v/>
      </c>
      <c r="E298" s="48" t="str">
        <f>IF($C298="","",IFERROR(VLOOKUP($C298,'Plan Cultivos'!$A$5:$D$204,4,FALSE)&amp;"",""))</f>
        <v/>
      </c>
      <c r="F298" s="48" t="n"/>
      <c r="G298" s="48" t="n"/>
      <c r="H298" s="47" t="n"/>
      <c r="I298" s="47" t="n"/>
      <c r="J298" s="47" t="n"/>
      <c r="K298" s="49" t="n"/>
      <c r="L298" s="48" t="n"/>
      <c r="M298" s="49" t="n"/>
      <c r="N298" s="47" t="n"/>
      <c r="O298" s="47" t="n"/>
      <c r="P298" s="47" t="n"/>
      <c r="Q298" s="47" t="n"/>
      <c r="R298" s="48" t="str">
        <f>IF(AND($B298="",$G298=""),"",ML_RESP)</f>
        <v/>
      </c>
      <c r="S298" s="47" t="n"/>
      <c r="T298" s="47" t="n"/>
      <c r="U298" s="47" t="n"/>
    </row>
    <row r="299">
      <c r="A299" s="42" t="inlineStr">
        <is>
          <t>B-0295</t>
        </is>
      </c>
      <c r="B299" s="52" t="n"/>
      <c r="C299" s="43" t="str">
        <f>IF(AND($B299="",$G299=""),"",IF(COUNTIF('Plan Cultivos'!$D$5:$D$204,"?*")=1,INDEX('Plan Cultivos'!$A$5:$A$204,MATCH("?*",'Plan Cultivos'!$D$5:$D$204,0)),""))</f>
        <v/>
      </c>
      <c r="D299" s="41" t="str">
        <f>IF(AND($B299="",$G299=""),"",ML_N)</f>
        <v/>
      </c>
      <c r="E299" s="43" t="str">
        <f>IF($C299="","",IFERROR(VLOOKUP($C299,'Plan Cultivos'!$A$5:$D$204,4,FALSE)&amp;"",""))</f>
        <v/>
      </c>
      <c r="F299" s="43" t="n"/>
      <c r="G299" s="43" t="n"/>
      <c r="H299" s="45" t="n"/>
      <c r="I299" s="45" t="n"/>
      <c r="J299" s="45" t="n"/>
      <c r="K299" s="51" t="n"/>
      <c r="L299" s="43" t="n"/>
      <c r="M299" s="51" t="n"/>
      <c r="N299" s="45" t="n"/>
      <c r="O299" s="45" t="n"/>
      <c r="P299" s="45" t="n"/>
      <c r="Q299" s="45" t="n"/>
      <c r="R299" s="43" t="str">
        <f>IF(AND($B299="",$G299=""),"",ML_RESP)</f>
        <v/>
      </c>
      <c r="S299" s="45" t="n"/>
      <c r="T299" s="45" t="n"/>
      <c r="U299" s="45" t="n"/>
    </row>
    <row r="300">
      <c r="A300" s="57" t="inlineStr">
        <is>
          <t>B-0296</t>
        </is>
      </c>
      <c r="B300" s="59" t="n"/>
      <c r="C300" s="48" t="str">
        <f>IF(AND($B300="",$G300=""),"",IF(COUNTIF('Plan Cultivos'!$D$5:$D$204,"?*")=1,INDEX('Plan Cultivos'!$A$5:$A$204,MATCH("?*",'Plan Cultivos'!$D$5:$D$204,0)),""))</f>
        <v/>
      </c>
      <c r="D300" s="58" t="str">
        <f>IF(AND($B300="",$G300=""),"",ML_N)</f>
        <v/>
      </c>
      <c r="E300" s="48" t="str">
        <f>IF($C300="","",IFERROR(VLOOKUP($C300,'Plan Cultivos'!$A$5:$D$204,4,FALSE)&amp;"",""))</f>
        <v/>
      </c>
      <c r="F300" s="48" t="n"/>
      <c r="G300" s="48" t="n"/>
      <c r="H300" s="47" t="n"/>
      <c r="I300" s="47" t="n"/>
      <c r="J300" s="47" t="n"/>
      <c r="K300" s="49" t="n"/>
      <c r="L300" s="48" t="n"/>
      <c r="M300" s="49" t="n"/>
      <c r="N300" s="47" t="n"/>
      <c r="O300" s="47" t="n"/>
      <c r="P300" s="47" t="n"/>
      <c r="Q300" s="47" t="n"/>
      <c r="R300" s="48" t="str">
        <f>IF(AND($B300="",$G300=""),"",ML_RESP)</f>
        <v/>
      </c>
      <c r="S300" s="47" t="n"/>
      <c r="T300" s="47" t="n"/>
      <c r="U300" s="47" t="n"/>
    </row>
    <row r="301">
      <c r="A301" s="42" t="inlineStr">
        <is>
          <t>B-0297</t>
        </is>
      </c>
      <c r="B301" s="52" t="n"/>
      <c r="C301" s="43" t="str">
        <f>IF(AND($B301="",$G301=""),"",IF(COUNTIF('Plan Cultivos'!$D$5:$D$204,"?*")=1,INDEX('Plan Cultivos'!$A$5:$A$204,MATCH("?*",'Plan Cultivos'!$D$5:$D$204,0)),""))</f>
        <v/>
      </c>
      <c r="D301" s="41" t="str">
        <f>IF(AND($B301="",$G301=""),"",ML_N)</f>
        <v/>
      </c>
      <c r="E301" s="43" t="str">
        <f>IF($C301="","",IFERROR(VLOOKUP($C301,'Plan Cultivos'!$A$5:$D$204,4,FALSE)&amp;"",""))</f>
        <v/>
      </c>
      <c r="F301" s="43" t="n"/>
      <c r="G301" s="43" t="n"/>
      <c r="H301" s="45" t="n"/>
      <c r="I301" s="45" t="n"/>
      <c r="J301" s="45" t="n"/>
      <c r="K301" s="51" t="n"/>
      <c r="L301" s="43" t="n"/>
      <c r="M301" s="51" t="n"/>
      <c r="N301" s="45" t="n"/>
      <c r="O301" s="45" t="n"/>
      <c r="P301" s="45" t="n"/>
      <c r="Q301" s="45" t="n"/>
      <c r="R301" s="43" t="str">
        <f>IF(AND($B301="",$G301=""),"",ML_RESP)</f>
        <v/>
      </c>
      <c r="S301" s="45" t="n"/>
      <c r="T301" s="45" t="n"/>
      <c r="U301" s="45" t="n"/>
    </row>
    <row r="302">
      <c r="A302" s="57" t="inlineStr">
        <is>
          <t>B-0298</t>
        </is>
      </c>
      <c r="B302" s="59" t="n"/>
      <c r="C302" s="48" t="str">
        <f>IF(AND($B302="",$G302=""),"",IF(COUNTIF('Plan Cultivos'!$D$5:$D$204,"?*")=1,INDEX('Plan Cultivos'!$A$5:$A$204,MATCH("?*",'Plan Cultivos'!$D$5:$D$204,0)),""))</f>
        <v/>
      </c>
      <c r="D302" s="58" t="str">
        <f>IF(AND($B302="",$G302=""),"",ML_N)</f>
        <v/>
      </c>
      <c r="E302" s="48" t="str">
        <f>IF($C302="","",IFERROR(VLOOKUP($C302,'Plan Cultivos'!$A$5:$D$204,4,FALSE)&amp;"",""))</f>
        <v/>
      </c>
      <c r="F302" s="48" t="n"/>
      <c r="G302" s="48" t="n"/>
      <c r="H302" s="47" t="n"/>
      <c r="I302" s="47" t="n"/>
      <c r="J302" s="47" t="n"/>
      <c r="K302" s="49" t="n"/>
      <c r="L302" s="48" t="n"/>
      <c r="M302" s="49" t="n"/>
      <c r="N302" s="47" t="n"/>
      <c r="O302" s="47" t="n"/>
      <c r="P302" s="47" t="n"/>
      <c r="Q302" s="47" t="n"/>
      <c r="R302" s="48" t="str">
        <f>IF(AND($B302="",$G302=""),"",ML_RESP)</f>
        <v/>
      </c>
      <c r="S302" s="47" t="n"/>
      <c r="T302" s="47" t="n"/>
      <c r="U302" s="47" t="n"/>
    </row>
    <row r="303">
      <c r="A303" s="42" t="inlineStr">
        <is>
          <t>B-0299</t>
        </is>
      </c>
      <c r="B303" s="52" t="n"/>
      <c r="C303" s="43" t="str">
        <f>IF(AND($B303="",$G303=""),"",IF(COUNTIF('Plan Cultivos'!$D$5:$D$204,"?*")=1,INDEX('Plan Cultivos'!$A$5:$A$204,MATCH("?*",'Plan Cultivos'!$D$5:$D$204,0)),""))</f>
        <v/>
      </c>
      <c r="D303" s="41" t="str">
        <f>IF(AND($B303="",$G303=""),"",ML_N)</f>
        <v/>
      </c>
      <c r="E303" s="43" t="str">
        <f>IF($C303="","",IFERROR(VLOOKUP($C303,'Plan Cultivos'!$A$5:$D$204,4,FALSE)&amp;"",""))</f>
        <v/>
      </c>
      <c r="F303" s="43" t="n"/>
      <c r="G303" s="43" t="n"/>
      <c r="H303" s="45" t="n"/>
      <c r="I303" s="45" t="n"/>
      <c r="J303" s="45" t="n"/>
      <c r="K303" s="51" t="n"/>
      <c r="L303" s="43" t="n"/>
      <c r="M303" s="51" t="n"/>
      <c r="N303" s="45" t="n"/>
      <c r="O303" s="45" t="n"/>
      <c r="P303" s="45" t="n"/>
      <c r="Q303" s="45" t="n"/>
      <c r="R303" s="43" t="str">
        <f>IF(AND($B303="",$G303=""),"",ML_RESP)</f>
        <v/>
      </c>
      <c r="S303" s="45" t="n"/>
      <c r="T303" s="45" t="n"/>
      <c r="U303" s="45" t="n"/>
    </row>
    <row r="304">
      <c r="A304" s="57" t="inlineStr">
        <is>
          <t>B-0300</t>
        </is>
      </c>
      <c r="B304" s="59" t="n"/>
      <c r="C304" s="48" t="str">
        <f>IF(AND($B304="",$G304=""),"",IF(COUNTIF('Plan Cultivos'!$D$5:$D$204,"?*")=1,INDEX('Plan Cultivos'!$A$5:$A$204,MATCH("?*",'Plan Cultivos'!$D$5:$D$204,0)),""))</f>
        <v/>
      </c>
      <c r="D304" s="58" t="str">
        <f>IF(AND($B304="",$G304=""),"",ML_N)</f>
        <v/>
      </c>
      <c r="E304" s="48" t="str">
        <f>IF($C304="","",IFERROR(VLOOKUP($C304,'Plan Cultivos'!$A$5:$D$204,4,FALSE)&amp;"",""))</f>
        <v/>
      </c>
      <c r="F304" s="48" t="n"/>
      <c r="G304" s="48" t="n"/>
      <c r="H304" s="47" t="n"/>
      <c r="I304" s="47" t="n"/>
      <c r="J304" s="47" t="n"/>
      <c r="K304" s="49" t="n"/>
      <c r="L304" s="48" t="n"/>
      <c r="M304" s="49" t="n"/>
      <c r="N304" s="47" t="n"/>
      <c r="O304" s="47" t="n"/>
      <c r="P304" s="47" t="n"/>
      <c r="Q304" s="47" t="n"/>
      <c r="R304" s="48" t="str">
        <f>IF(AND($B304="",$G304=""),"",ML_RESP)</f>
        <v/>
      </c>
      <c r="S304" s="47" t="n"/>
      <c r="T304" s="47" t="n"/>
      <c r="U304" s="47" t="n"/>
    </row>
    <row r="305">
      <c r="A305" s="42" t="inlineStr">
        <is>
          <t>B-0301</t>
        </is>
      </c>
      <c r="B305" s="52" t="n"/>
      <c r="C305" s="43" t="str">
        <f>IF(AND($B305="",$G305=""),"",IF(COUNTIF('Plan Cultivos'!$D$5:$D$204,"?*")=1,INDEX('Plan Cultivos'!$A$5:$A$204,MATCH("?*",'Plan Cultivos'!$D$5:$D$204,0)),""))</f>
        <v/>
      </c>
      <c r="D305" s="41" t="str">
        <f>IF(AND($B305="",$G305=""),"",ML_N)</f>
        <v/>
      </c>
      <c r="E305" s="43" t="str">
        <f>IF($C305="","",IFERROR(VLOOKUP($C305,'Plan Cultivos'!$A$5:$D$204,4,FALSE)&amp;"",""))</f>
        <v/>
      </c>
      <c r="F305" s="43" t="n"/>
      <c r="G305" s="43" t="n"/>
      <c r="H305" s="45" t="n"/>
      <c r="I305" s="45" t="n"/>
      <c r="J305" s="45" t="n"/>
      <c r="K305" s="51" t="n"/>
      <c r="L305" s="43" t="n"/>
      <c r="M305" s="51" t="n"/>
      <c r="N305" s="45" t="n"/>
      <c r="O305" s="45" t="n"/>
      <c r="P305" s="45" t="n"/>
      <c r="Q305" s="45" t="n"/>
      <c r="R305" s="43" t="str">
        <f>IF(AND($B305="",$G305=""),"",ML_RESP)</f>
        <v/>
      </c>
      <c r="S305" s="45" t="n"/>
      <c r="T305" s="45" t="n"/>
      <c r="U305" s="45" t="n"/>
    </row>
    <row r="306">
      <c r="A306" s="57" t="inlineStr">
        <is>
          <t>B-0302</t>
        </is>
      </c>
      <c r="B306" s="59" t="n"/>
      <c r="C306" s="48" t="str">
        <f>IF(AND($B306="",$G306=""),"",IF(COUNTIF('Plan Cultivos'!$D$5:$D$204,"?*")=1,INDEX('Plan Cultivos'!$A$5:$A$204,MATCH("?*",'Plan Cultivos'!$D$5:$D$204,0)),""))</f>
        <v/>
      </c>
      <c r="D306" s="58" t="str">
        <f>IF(AND($B306="",$G306=""),"",ML_N)</f>
        <v/>
      </c>
      <c r="E306" s="48" t="str">
        <f>IF($C306="","",IFERROR(VLOOKUP($C306,'Plan Cultivos'!$A$5:$D$204,4,FALSE)&amp;"",""))</f>
        <v/>
      </c>
      <c r="F306" s="48" t="n"/>
      <c r="G306" s="48" t="n"/>
      <c r="H306" s="47" t="n"/>
      <c r="I306" s="47" t="n"/>
      <c r="J306" s="47" t="n"/>
      <c r="K306" s="49" t="n"/>
      <c r="L306" s="48" t="n"/>
      <c r="M306" s="49" t="n"/>
      <c r="N306" s="47" t="n"/>
      <c r="O306" s="47" t="n"/>
      <c r="P306" s="47" t="n"/>
      <c r="Q306" s="47" t="n"/>
      <c r="R306" s="48" t="str">
        <f>IF(AND($B306="",$G306=""),"",ML_RESP)</f>
        <v/>
      </c>
      <c r="S306" s="47" t="n"/>
      <c r="T306" s="47" t="n"/>
      <c r="U306" s="47" t="n"/>
    </row>
    <row r="307">
      <c r="A307" s="42" t="inlineStr">
        <is>
          <t>B-0303</t>
        </is>
      </c>
      <c r="B307" s="52" t="n"/>
      <c r="C307" s="43" t="str">
        <f>IF(AND($B307="",$G307=""),"",IF(COUNTIF('Plan Cultivos'!$D$5:$D$204,"?*")=1,INDEX('Plan Cultivos'!$A$5:$A$204,MATCH("?*",'Plan Cultivos'!$D$5:$D$204,0)),""))</f>
        <v/>
      </c>
      <c r="D307" s="41" t="str">
        <f>IF(AND($B307="",$G307=""),"",ML_N)</f>
        <v/>
      </c>
      <c r="E307" s="43" t="str">
        <f>IF($C307="","",IFERROR(VLOOKUP($C307,'Plan Cultivos'!$A$5:$D$204,4,FALSE)&amp;"",""))</f>
        <v/>
      </c>
      <c r="F307" s="43" t="n"/>
      <c r="G307" s="43" t="n"/>
      <c r="H307" s="45" t="n"/>
      <c r="I307" s="45" t="n"/>
      <c r="J307" s="45" t="n"/>
      <c r="K307" s="51" t="n"/>
      <c r="L307" s="43" t="n"/>
      <c r="M307" s="51" t="n"/>
      <c r="N307" s="45" t="n"/>
      <c r="O307" s="45" t="n"/>
      <c r="P307" s="45" t="n"/>
      <c r="Q307" s="45" t="n"/>
      <c r="R307" s="43" t="str">
        <f>IF(AND($B307="",$G307=""),"",ML_RESP)</f>
        <v/>
      </c>
      <c r="S307" s="45" t="n"/>
      <c r="T307" s="45" t="n"/>
      <c r="U307" s="45" t="n"/>
    </row>
    <row r="308">
      <c r="A308" s="57" t="inlineStr">
        <is>
          <t>B-0304</t>
        </is>
      </c>
      <c r="B308" s="59" t="n"/>
      <c r="C308" s="48" t="str">
        <f>IF(AND($B308="",$G308=""),"",IF(COUNTIF('Plan Cultivos'!$D$5:$D$204,"?*")=1,INDEX('Plan Cultivos'!$A$5:$A$204,MATCH("?*",'Plan Cultivos'!$D$5:$D$204,0)),""))</f>
        <v/>
      </c>
      <c r="D308" s="58" t="str">
        <f>IF(AND($B308="",$G308=""),"",ML_N)</f>
        <v/>
      </c>
      <c r="E308" s="48" t="str">
        <f>IF($C308="","",IFERROR(VLOOKUP($C308,'Plan Cultivos'!$A$5:$D$204,4,FALSE)&amp;"",""))</f>
        <v/>
      </c>
      <c r="F308" s="48" t="n"/>
      <c r="G308" s="48" t="n"/>
      <c r="H308" s="47" t="n"/>
      <c r="I308" s="47" t="n"/>
      <c r="J308" s="47" t="n"/>
      <c r="K308" s="49" t="n"/>
      <c r="L308" s="48" t="n"/>
      <c r="M308" s="49" t="n"/>
      <c r="N308" s="47" t="n"/>
      <c r="O308" s="47" t="n"/>
      <c r="P308" s="47" t="n"/>
      <c r="Q308" s="47" t="n"/>
      <c r="R308" s="48" t="str">
        <f>IF(AND($B308="",$G308=""),"",ML_RESP)</f>
        <v/>
      </c>
      <c r="S308" s="47" t="n"/>
      <c r="T308" s="47" t="n"/>
      <c r="U308" s="47" t="n"/>
    </row>
    <row r="309">
      <c r="A309" s="42" t="inlineStr">
        <is>
          <t>B-0305</t>
        </is>
      </c>
      <c r="B309" s="52" t="n"/>
      <c r="C309" s="43" t="str">
        <f>IF(AND($B309="",$G309=""),"",IF(COUNTIF('Plan Cultivos'!$D$5:$D$204,"?*")=1,INDEX('Plan Cultivos'!$A$5:$A$204,MATCH("?*",'Plan Cultivos'!$D$5:$D$204,0)),""))</f>
        <v/>
      </c>
      <c r="D309" s="41" t="str">
        <f>IF(AND($B309="",$G309=""),"",ML_N)</f>
        <v/>
      </c>
      <c r="E309" s="43" t="str">
        <f>IF($C309="","",IFERROR(VLOOKUP($C309,'Plan Cultivos'!$A$5:$D$204,4,FALSE)&amp;"",""))</f>
        <v/>
      </c>
      <c r="F309" s="43" t="n"/>
      <c r="G309" s="43" t="n"/>
      <c r="H309" s="45" t="n"/>
      <c r="I309" s="45" t="n"/>
      <c r="J309" s="45" t="n"/>
      <c r="K309" s="51" t="n"/>
      <c r="L309" s="43" t="n"/>
      <c r="M309" s="51" t="n"/>
      <c r="N309" s="45" t="n"/>
      <c r="O309" s="45" t="n"/>
      <c r="P309" s="45" t="n"/>
      <c r="Q309" s="45" t="n"/>
      <c r="R309" s="43" t="str">
        <f>IF(AND($B309="",$G309=""),"",ML_RESP)</f>
        <v/>
      </c>
      <c r="S309" s="45" t="n"/>
      <c r="T309" s="45" t="n"/>
      <c r="U309" s="45" t="n"/>
    </row>
    <row r="310">
      <c r="A310" s="57" t="inlineStr">
        <is>
          <t>B-0306</t>
        </is>
      </c>
      <c r="B310" s="59" t="n"/>
      <c r="C310" s="48" t="str">
        <f>IF(AND($B310="",$G310=""),"",IF(COUNTIF('Plan Cultivos'!$D$5:$D$204,"?*")=1,INDEX('Plan Cultivos'!$A$5:$A$204,MATCH("?*",'Plan Cultivos'!$D$5:$D$204,0)),""))</f>
        <v/>
      </c>
      <c r="D310" s="58" t="str">
        <f>IF(AND($B310="",$G310=""),"",ML_N)</f>
        <v/>
      </c>
      <c r="E310" s="48" t="str">
        <f>IF($C310="","",IFERROR(VLOOKUP($C310,'Plan Cultivos'!$A$5:$D$204,4,FALSE)&amp;"",""))</f>
        <v/>
      </c>
      <c r="F310" s="48" t="n"/>
      <c r="G310" s="48" t="n"/>
      <c r="H310" s="47" t="n"/>
      <c r="I310" s="47" t="n"/>
      <c r="J310" s="47" t="n"/>
      <c r="K310" s="49" t="n"/>
      <c r="L310" s="48" t="n"/>
      <c r="M310" s="49" t="n"/>
      <c r="N310" s="47" t="n"/>
      <c r="O310" s="47" t="n"/>
      <c r="P310" s="47" t="n"/>
      <c r="Q310" s="47" t="n"/>
      <c r="R310" s="48" t="str">
        <f>IF(AND($B310="",$G310=""),"",ML_RESP)</f>
        <v/>
      </c>
      <c r="S310" s="47" t="n"/>
      <c r="T310" s="47" t="n"/>
      <c r="U310" s="47" t="n"/>
    </row>
    <row r="311">
      <c r="A311" s="42" t="inlineStr">
        <is>
          <t>B-0307</t>
        </is>
      </c>
      <c r="B311" s="52" t="n"/>
      <c r="C311" s="43" t="str">
        <f>IF(AND($B311="",$G311=""),"",IF(COUNTIF('Plan Cultivos'!$D$5:$D$204,"?*")=1,INDEX('Plan Cultivos'!$A$5:$A$204,MATCH("?*",'Plan Cultivos'!$D$5:$D$204,0)),""))</f>
        <v/>
      </c>
      <c r="D311" s="41" t="str">
        <f>IF(AND($B311="",$G311=""),"",ML_N)</f>
        <v/>
      </c>
      <c r="E311" s="43" t="str">
        <f>IF($C311="","",IFERROR(VLOOKUP($C311,'Plan Cultivos'!$A$5:$D$204,4,FALSE)&amp;"",""))</f>
        <v/>
      </c>
      <c r="F311" s="43" t="n"/>
      <c r="G311" s="43" t="n"/>
      <c r="H311" s="45" t="n"/>
      <c r="I311" s="45" t="n"/>
      <c r="J311" s="45" t="n"/>
      <c r="K311" s="51" t="n"/>
      <c r="L311" s="43" t="n"/>
      <c r="M311" s="51" t="n"/>
      <c r="N311" s="45" t="n"/>
      <c r="O311" s="45" t="n"/>
      <c r="P311" s="45" t="n"/>
      <c r="Q311" s="45" t="n"/>
      <c r="R311" s="43" t="str">
        <f>IF(AND($B311="",$G311=""),"",ML_RESP)</f>
        <v/>
      </c>
      <c r="S311" s="45" t="n"/>
      <c r="T311" s="45" t="n"/>
      <c r="U311" s="45" t="n"/>
    </row>
    <row r="312">
      <c r="A312" s="57" t="inlineStr">
        <is>
          <t>B-0308</t>
        </is>
      </c>
      <c r="B312" s="59" t="n"/>
      <c r="C312" s="48" t="str">
        <f>IF(AND($B312="",$G312=""),"",IF(COUNTIF('Plan Cultivos'!$D$5:$D$204,"?*")=1,INDEX('Plan Cultivos'!$A$5:$A$204,MATCH("?*",'Plan Cultivos'!$D$5:$D$204,0)),""))</f>
        <v/>
      </c>
      <c r="D312" s="58" t="str">
        <f>IF(AND($B312="",$G312=""),"",ML_N)</f>
        <v/>
      </c>
      <c r="E312" s="48" t="str">
        <f>IF($C312="","",IFERROR(VLOOKUP($C312,'Plan Cultivos'!$A$5:$D$204,4,FALSE)&amp;"",""))</f>
        <v/>
      </c>
      <c r="F312" s="48" t="n"/>
      <c r="G312" s="48" t="n"/>
      <c r="H312" s="47" t="n"/>
      <c r="I312" s="47" t="n"/>
      <c r="J312" s="47" t="n"/>
      <c r="K312" s="49" t="n"/>
      <c r="L312" s="48" t="n"/>
      <c r="M312" s="49" t="n"/>
      <c r="N312" s="47" t="n"/>
      <c r="O312" s="47" t="n"/>
      <c r="P312" s="47" t="n"/>
      <c r="Q312" s="47" t="n"/>
      <c r="R312" s="48" t="str">
        <f>IF(AND($B312="",$G312=""),"",ML_RESP)</f>
        <v/>
      </c>
      <c r="S312" s="47" t="n"/>
      <c r="T312" s="47" t="n"/>
      <c r="U312" s="47" t="n"/>
    </row>
    <row r="313">
      <c r="A313" s="42" t="inlineStr">
        <is>
          <t>B-0309</t>
        </is>
      </c>
      <c r="B313" s="52" t="n"/>
      <c r="C313" s="43" t="str">
        <f>IF(AND($B313="",$G313=""),"",IF(COUNTIF('Plan Cultivos'!$D$5:$D$204,"?*")=1,INDEX('Plan Cultivos'!$A$5:$A$204,MATCH("?*",'Plan Cultivos'!$D$5:$D$204,0)),""))</f>
        <v/>
      </c>
      <c r="D313" s="41" t="str">
        <f>IF(AND($B313="",$G313=""),"",ML_N)</f>
        <v/>
      </c>
      <c r="E313" s="43" t="str">
        <f>IF($C313="","",IFERROR(VLOOKUP($C313,'Plan Cultivos'!$A$5:$D$204,4,FALSE)&amp;"",""))</f>
        <v/>
      </c>
      <c r="F313" s="43" t="n"/>
      <c r="G313" s="43" t="n"/>
      <c r="H313" s="45" t="n"/>
      <c r="I313" s="45" t="n"/>
      <c r="J313" s="45" t="n"/>
      <c r="K313" s="51" t="n"/>
      <c r="L313" s="43" t="n"/>
      <c r="M313" s="51" t="n"/>
      <c r="N313" s="45" t="n"/>
      <c r="O313" s="45" t="n"/>
      <c r="P313" s="45" t="n"/>
      <c r="Q313" s="45" t="n"/>
      <c r="R313" s="43" t="str">
        <f>IF(AND($B313="",$G313=""),"",ML_RESP)</f>
        <v/>
      </c>
      <c r="S313" s="45" t="n"/>
      <c r="T313" s="45" t="n"/>
      <c r="U313" s="45" t="n"/>
    </row>
    <row r="314">
      <c r="A314" s="57" t="inlineStr">
        <is>
          <t>B-0310</t>
        </is>
      </c>
      <c r="B314" s="59" t="n"/>
      <c r="C314" s="48" t="str">
        <f>IF(AND($B314="",$G314=""),"",IF(COUNTIF('Plan Cultivos'!$D$5:$D$204,"?*")=1,INDEX('Plan Cultivos'!$A$5:$A$204,MATCH("?*",'Plan Cultivos'!$D$5:$D$204,0)),""))</f>
        <v/>
      </c>
      <c r="D314" s="58" t="str">
        <f>IF(AND($B314="",$G314=""),"",ML_N)</f>
        <v/>
      </c>
      <c r="E314" s="48" t="str">
        <f>IF($C314="","",IFERROR(VLOOKUP($C314,'Plan Cultivos'!$A$5:$D$204,4,FALSE)&amp;"",""))</f>
        <v/>
      </c>
      <c r="F314" s="48" t="n"/>
      <c r="G314" s="48" t="n"/>
      <c r="H314" s="47" t="n"/>
      <c r="I314" s="47" t="n"/>
      <c r="J314" s="47" t="n"/>
      <c r="K314" s="49" t="n"/>
      <c r="L314" s="48" t="n"/>
      <c r="M314" s="49" t="n"/>
      <c r="N314" s="47" t="n"/>
      <c r="O314" s="47" t="n"/>
      <c r="P314" s="47" t="n"/>
      <c r="Q314" s="47" t="n"/>
      <c r="R314" s="48" t="str">
        <f>IF(AND($B314="",$G314=""),"",ML_RESP)</f>
        <v/>
      </c>
      <c r="S314" s="47" t="n"/>
      <c r="T314" s="47" t="n"/>
      <c r="U314" s="47" t="n"/>
    </row>
    <row r="315">
      <c r="A315" s="42" t="inlineStr">
        <is>
          <t>B-0311</t>
        </is>
      </c>
      <c r="B315" s="52" t="n"/>
      <c r="C315" s="43" t="str">
        <f>IF(AND($B315="",$G315=""),"",IF(COUNTIF('Plan Cultivos'!$D$5:$D$204,"?*")=1,INDEX('Plan Cultivos'!$A$5:$A$204,MATCH("?*",'Plan Cultivos'!$D$5:$D$204,0)),""))</f>
        <v/>
      </c>
      <c r="D315" s="41" t="str">
        <f>IF(AND($B315="",$G315=""),"",ML_N)</f>
        <v/>
      </c>
      <c r="E315" s="43" t="str">
        <f>IF($C315="","",IFERROR(VLOOKUP($C315,'Plan Cultivos'!$A$5:$D$204,4,FALSE)&amp;"",""))</f>
        <v/>
      </c>
      <c r="F315" s="43" t="n"/>
      <c r="G315" s="43" t="n"/>
      <c r="H315" s="45" t="n"/>
      <c r="I315" s="45" t="n"/>
      <c r="J315" s="45" t="n"/>
      <c r="K315" s="51" t="n"/>
      <c r="L315" s="43" t="n"/>
      <c r="M315" s="51" t="n"/>
      <c r="N315" s="45" t="n"/>
      <c r="O315" s="45" t="n"/>
      <c r="P315" s="45" t="n"/>
      <c r="Q315" s="45" t="n"/>
      <c r="R315" s="43" t="str">
        <f>IF(AND($B315="",$G315=""),"",ML_RESP)</f>
        <v/>
      </c>
      <c r="S315" s="45" t="n"/>
      <c r="T315" s="45" t="n"/>
      <c r="U315" s="45" t="n"/>
    </row>
    <row r="316">
      <c r="A316" s="57" t="inlineStr">
        <is>
          <t>B-0312</t>
        </is>
      </c>
      <c r="B316" s="59" t="n"/>
      <c r="C316" s="48" t="str">
        <f>IF(AND($B316="",$G316=""),"",IF(COUNTIF('Plan Cultivos'!$D$5:$D$204,"?*")=1,INDEX('Plan Cultivos'!$A$5:$A$204,MATCH("?*",'Plan Cultivos'!$D$5:$D$204,0)),""))</f>
        <v/>
      </c>
      <c r="D316" s="58" t="str">
        <f>IF(AND($B316="",$G316=""),"",ML_N)</f>
        <v/>
      </c>
      <c r="E316" s="48" t="str">
        <f>IF($C316="","",IFERROR(VLOOKUP($C316,'Plan Cultivos'!$A$5:$D$204,4,FALSE)&amp;"",""))</f>
        <v/>
      </c>
      <c r="F316" s="48" t="n"/>
      <c r="G316" s="48" t="n"/>
      <c r="H316" s="47" t="n"/>
      <c r="I316" s="47" t="n"/>
      <c r="J316" s="47" t="n"/>
      <c r="K316" s="49" t="n"/>
      <c r="L316" s="48" t="n"/>
      <c r="M316" s="49" t="n"/>
      <c r="N316" s="47" t="n"/>
      <c r="O316" s="47" t="n"/>
      <c r="P316" s="47" t="n"/>
      <c r="Q316" s="47" t="n"/>
      <c r="R316" s="48" t="str">
        <f>IF(AND($B316="",$G316=""),"",ML_RESP)</f>
        <v/>
      </c>
      <c r="S316" s="47" t="n"/>
      <c r="T316" s="47" t="n"/>
      <c r="U316" s="47" t="n"/>
    </row>
    <row r="317">
      <c r="A317" s="42" t="inlineStr">
        <is>
          <t>B-0313</t>
        </is>
      </c>
      <c r="B317" s="52" t="n"/>
      <c r="C317" s="43" t="str">
        <f>IF(AND($B317="",$G317=""),"",IF(COUNTIF('Plan Cultivos'!$D$5:$D$204,"?*")=1,INDEX('Plan Cultivos'!$A$5:$A$204,MATCH("?*",'Plan Cultivos'!$D$5:$D$204,0)),""))</f>
        <v/>
      </c>
      <c r="D317" s="41" t="str">
        <f>IF(AND($B317="",$G317=""),"",ML_N)</f>
        <v/>
      </c>
      <c r="E317" s="43" t="str">
        <f>IF($C317="","",IFERROR(VLOOKUP($C317,'Plan Cultivos'!$A$5:$D$204,4,FALSE)&amp;"",""))</f>
        <v/>
      </c>
      <c r="F317" s="43" t="n"/>
      <c r="G317" s="43" t="n"/>
      <c r="H317" s="45" t="n"/>
      <c r="I317" s="45" t="n"/>
      <c r="J317" s="45" t="n"/>
      <c r="K317" s="51" t="n"/>
      <c r="L317" s="43" t="n"/>
      <c r="M317" s="51" t="n"/>
      <c r="N317" s="45" t="n"/>
      <c r="O317" s="45" t="n"/>
      <c r="P317" s="45" t="n"/>
      <c r="Q317" s="45" t="n"/>
      <c r="R317" s="43" t="str">
        <f>IF(AND($B317="",$G317=""),"",ML_RESP)</f>
        <v/>
      </c>
      <c r="S317" s="45" t="n"/>
      <c r="T317" s="45" t="n"/>
      <c r="U317" s="45" t="n"/>
    </row>
    <row r="318">
      <c r="A318" s="57" t="inlineStr">
        <is>
          <t>B-0314</t>
        </is>
      </c>
      <c r="B318" s="59" t="n"/>
      <c r="C318" s="48" t="str">
        <f>IF(AND($B318="",$G318=""),"",IF(COUNTIF('Plan Cultivos'!$D$5:$D$204,"?*")=1,INDEX('Plan Cultivos'!$A$5:$A$204,MATCH("?*",'Plan Cultivos'!$D$5:$D$204,0)),""))</f>
        <v/>
      </c>
      <c r="D318" s="58" t="str">
        <f>IF(AND($B318="",$G318=""),"",ML_N)</f>
        <v/>
      </c>
      <c r="E318" s="48" t="str">
        <f>IF($C318="","",IFERROR(VLOOKUP($C318,'Plan Cultivos'!$A$5:$D$204,4,FALSE)&amp;"",""))</f>
        <v/>
      </c>
      <c r="F318" s="48" t="n"/>
      <c r="G318" s="48" t="n"/>
      <c r="H318" s="47" t="n"/>
      <c r="I318" s="47" t="n"/>
      <c r="J318" s="47" t="n"/>
      <c r="K318" s="49" t="n"/>
      <c r="L318" s="48" t="n"/>
      <c r="M318" s="49" t="n"/>
      <c r="N318" s="47" t="n"/>
      <c r="O318" s="47" t="n"/>
      <c r="P318" s="47" t="n"/>
      <c r="Q318" s="47" t="n"/>
      <c r="R318" s="48" t="str">
        <f>IF(AND($B318="",$G318=""),"",ML_RESP)</f>
        <v/>
      </c>
      <c r="S318" s="47" t="n"/>
      <c r="T318" s="47" t="n"/>
      <c r="U318" s="47" t="n"/>
    </row>
    <row r="319">
      <c r="A319" s="42" t="inlineStr">
        <is>
          <t>B-0315</t>
        </is>
      </c>
      <c r="B319" s="52" t="n"/>
      <c r="C319" s="43" t="str">
        <f>IF(AND($B319="",$G319=""),"",IF(COUNTIF('Plan Cultivos'!$D$5:$D$204,"?*")=1,INDEX('Plan Cultivos'!$A$5:$A$204,MATCH("?*",'Plan Cultivos'!$D$5:$D$204,0)),""))</f>
        <v/>
      </c>
      <c r="D319" s="41" t="str">
        <f>IF(AND($B319="",$G319=""),"",ML_N)</f>
        <v/>
      </c>
      <c r="E319" s="43" t="str">
        <f>IF($C319="","",IFERROR(VLOOKUP($C319,'Plan Cultivos'!$A$5:$D$204,4,FALSE)&amp;"",""))</f>
        <v/>
      </c>
      <c r="F319" s="43" t="n"/>
      <c r="G319" s="43" t="n"/>
      <c r="H319" s="45" t="n"/>
      <c r="I319" s="45" t="n"/>
      <c r="J319" s="45" t="n"/>
      <c r="K319" s="51" t="n"/>
      <c r="L319" s="43" t="n"/>
      <c r="M319" s="51" t="n"/>
      <c r="N319" s="45" t="n"/>
      <c r="O319" s="45" t="n"/>
      <c r="P319" s="45" t="n"/>
      <c r="Q319" s="45" t="n"/>
      <c r="R319" s="43" t="str">
        <f>IF(AND($B319="",$G319=""),"",ML_RESP)</f>
        <v/>
      </c>
      <c r="S319" s="45" t="n"/>
      <c r="T319" s="45" t="n"/>
      <c r="U319" s="45" t="n"/>
    </row>
    <row r="320">
      <c r="A320" s="57" t="inlineStr">
        <is>
          <t>B-0316</t>
        </is>
      </c>
      <c r="B320" s="59" t="n"/>
      <c r="C320" s="48" t="str">
        <f>IF(AND($B320="",$G320=""),"",IF(COUNTIF('Plan Cultivos'!$D$5:$D$204,"?*")=1,INDEX('Plan Cultivos'!$A$5:$A$204,MATCH("?*",'Plan Cultivos'!$D$5:$D$204,0)),""))</f>
        <v/>
      </c>
      <c r="D320" s="58" t="str">
        <f>IF(AND($B320="",$G320=""),"",ML_N)</f>
        <v/>
      </c>
      <c r="E320" s="48" t="str">
        <f>IF($C320="","",IFERROR(VLOOKUP($C320,'Plan Cultivos'!$A$5:$D$204,4,FALSE)&amp;"",""))</f>
        <v/>
      </c>
      <c r="F320" s="48" t="n"/>
      <c r="G320" s="48" t="n"/>
      <c r="H320" s="47" t="n"/>
      <c r="I320" s="47" t="n"/>
      <c r="J320" s="47" t="n"/>
      <c r="K320" s="49" t="n"/>
      <c r="L320" s="48" t="n"/>
      <c r="M320" s="49" t="n"/>
      <c r="N320" s="47" t="n"/>
      <c r="O320" s="47" t="n"/>
      <c r="P320" s="47" t="n"/>
      <c r="Q320" s="47" t="n"/>
      <c r="R320" s="48" t="str">
        <f>IF(AND($B320="",$G320=""),"",ML_RESP)</f>
        <v/>
      </c>
      <c r="S320" s="47" t="n"/>
      <c r="T320" s="47" t="n"/>
      <c r="U320" s="47" t="n"/>
    </row>
    <row r="321">
      <c r="A321" s="42" t="inlineStr">
        <is>
          <t>B-0317</t>
        </is>
      </c>
      <c r="B321" s="52" t="n"/>
      <c r="C321" s="43" t="str">
        <f>IF(AND($B321="",$G321=""),"",IF(COUNTIF('Plan Cultivos'!$D$5:$D$204,"?*")=1,INDEX('Plan Cultivos'!$A$5:$A$204,MATCH("?*",'Plan Cultivos'!$D$5:$D$204,0)),""))</f>
        <v/>
      </c>
      <c r="D321" s="41" t="str">
        <f>IF(AND($B321="",$G321=""),"",ML_N)</f>
        <v/>
      </c>
      <c r="E321" s="43" t="str">
        <f>IF($C321="","",IFERROR(VLOOKUP($C321,'Plan Cultivos'!$A$5:$D$204,4,FALSE)&amp;"",""))</f>
        <v/>
      </c>
      <c r="F321" s="43" t="n"/>
      <c r="G321" s="43" t="n"/>
      <c r="H321" s="45" t="n"/>
      <c r="I321" s="45" t="n"/>
      <c r="J321" s="45" t="n"/>
      <c r="K321" s="51" t="n"/>
      <c r="L321" s="43" t="n"/>
      <c r="M321" s="51" t="n"/>
      <c r="N321" s="45" t="n"/>
      <c r="O321" s="45" t="n"/>
      <c r="P321" s="45" t="n"/>
      <c r="Q321" s="45" t="n"/>
      <c r="R321" s="43" t="str">
        <f>IF(AND($B321="",$G321=""),"",ML_RESP)</f>
        <v/>
      </c>
      <c r="S321" s="45" t="n"/>
      <c r="T321" s="45" t="n"/>
      <c r="U321" s="45" t="n"/>
    </row>
    <row r="322">
      <c r="A322" s="57" t="inlineStr">
        <is>
          <t>B-0318</t>
        </is>
      </c>
      <c r="B322" s="59" t="n"/>
      <c r="C322" s="48" t="str">
        <f>IF(AND($B322="",$G322=""),"",IF(COUNTIF('Plan Cultivos'!$D$5:$D$204,"?*")=1,INDEX('Plan Cultivos'!$A$5:$A$204,MATCH("?*",'Plan Cultivos'!$D$5:$D$204,0)),""))</f>
        <v/>
      </c>
      <c r="D322" s="58" t="str">
        <f>IF(AND($B322="",$G322=""),"",ML_N)</f>
        <v/>
      </c>
      <c r="E322" s="48" t="str">
        <f>IF($C322="","",IFERROR(VLOOKUP($C322,'Plan Cultivos'!$A$5:$D$204,4,FALSE)&amp;"",""))</f>
        <v/>
      </c>
      <c r="F322" s="48" t="n"/>
      <c r="G322" s="48" t="n"/>
      <c r="H322" s="47" t="n"/>
      <c r="I322" s="47" t="n"/>
      <c r="J322" s="47" t="n"/>
      <c r="K322" s="49" t="n"/>
      <c r="L322" s="48" t="n"/>
      <c r="M322" s="49" t="n"/>
      <c r="N322" s="47" t="n"/>
      <c r="O322" s="47" t="n"/>
      <c r="P322" s="47" t="n"/>
      <c r="Q322" s="47" t="n"/>
      <c r="R322" s="48" t="str">
        <f>IF(AND($B322="",$G322=""),"",ML_RESP)</f>
        <v/>
      </c>
      <c r="S322" s="47" t="n"/>
      <c r="T322" s="47" t="n"/>
      <c r="U322" s="47" t="n"/>
    </row>
    <row r="323">
      <c r="A323" s="42" t="inlineStr">
        <is>
          <t>B-0319</t>
        </is>
      </c>
      <c r="B323" s="52" t="n"/>
      <c r="C323" s="43" t="str">
        <f>IF(AND($B323="",$G323=""),"",IF(COUNTIF('Plan Cultivos'!$D$5:$D$204,"?*")=1,INDEX('Plan Cultivos'!$A$5:$A$204,MATCH("?*",'Plan Cultivos'!$D$5:$D$204,0)),""))</f>
        <v/>
      </c>
      <c r="D323" s="41" t="str">
        <f>IF(AND($B323="",$G323=""),"",ML_N)</f>
        <v/>
      </c>
      <c r="E323" s="43" t="str">
        <f>IF($C323="","",IFERROR(VLOOKUP($C323,'Plan Cultivos'!$A$5:$D$204,4,FALSE)&amp;"",""))</f>
        <v/>
      </c>
      <c r="F323" s="43" t="n"/>
      <c r="G323" s="43" t="n"/>
      <c r="H323" s="45" t="n"/>
      <c r="I323" s="45" t="n"/>
      <c r="J323" s="45" t="n"/>
      <c r="K323" s="51" t="n"/>
      <c r="L323" s="43" t="n"/>
      <c r="M323" s="51" t="n"/>
      <c r="N323" s="45" t="n"/>
      <c r="O323" s="45" t="n"/>
      <c r="P323" s="45" t="n"/>
      <c r="Q323" s="45" t="n"/>
      <c r="R323" s="43" t="str">
        <f>IF(AND($B323="",$G323=""),"",ML_RESP)</f>
        <v/>
      </c>
      <c r="S323" s="45" t="n"/>
      <c r="T323" s="45" t="n"/>
      <c r="U323" s="45" t="n"/>
    </row>
    <row r="324">
      <c r="A324" s="57" t="inlineStr">
        <is>
          <t>B-0320</t>
        </is>
      </c>
      <c r="B324" s="59" t="n"/>
      <c r="C324" s="48" t="str">
        <f>IF(AND($B324="",$G324=""),"",IF(COUNTIF('Plan Cultivos'!$D$5:$D$204,"?*")=1,INDEX('Plan Cultivos'!$A$5:$A$204,MATCH("?*",'Plan Cultivos'!$D$5:$D$204,0)),""))</f>
        <v/>
      </c>
      <c r="D324" s="58" t="str">
        <f>IF(AND($B324="",$G324=""),"",ML_N)</f>
        <v/>
      </c>
      <c r="E324" s="48" t="str">
        <f>IF($C324="","",IFERROR(VLOOKUP($C324,'Plan Cultivos'!$A$5:$D$204,4,FALSE)&amp;"",""))</f>
        <v/>
      </c>
      <c r="F324" s="48" t="n"/>
      <c r="G324" s="48" t="n"/>
      <c r="H324" s="47" t="n"/>
      <c r="I324" s="47" t="n"/>
      <c r="J324" s="47" t="n"/>
      <c r="K324" s="49" t="n"/>
      <c r="L324" s="48" t="n"/>
      <c r="M324" s="49" t="n"/>
      <c r="N324" s="47" t="n"/>
      <c r="O324" s="47" t="n"/>
      <c r="P324" s="47" t="n"/>
      <c r="Q324" s="47" t="n"/>
      <c r="R324" s="48" t="str">
        <f>IF(AND($B324="",$G324=""),"",ML_RESP)</f>
        <v/>
      </c>
      <c r="S324" s="47" t="n"/>
      <c r="T324" s="47" t="n"/>
      <c r="U324" s="47" t="n"/>
    </row>
    <row r="325">
      <c r="A325" s="42" t="inlineStr">
        <is>
          <t>B-0321</t>
        </is>
      </c>
      <c r="B325" s="52" t="n"/>
      <c r="C325" s="43" t="str">
        <f>IF(AND($B325="",$G325=""),"",IF(COUNTIF('Plan Cultivos'!$D$5:$D$204,"?*")=1,INDEX('Plan Cultivos'!$A$5:$A$204,MATCH("?*",'Plan Cultivos'!$D$5:$D$204,0)),""))</f>
        <v/>
      </c>
      <c r="D325" s="41" t="str">
        <f>IF(AND($B325="",$G325=""),"",ML_N)</f>
        <v/>
      </c>
      <c r="E325" s="43" t="str">
        <f>IF($C325="","",IFERROR(VLOOKUP($C325,'Plan Cultivos'!$A$5:$D$204,4,FALSE)&amp;"",""))</f>
        <v/>
      </c>
      <c r="F325" s="43" t="n"/>
      <c r="G325" s="43" t="n"/>
      <c r="H325" s="45" t="n"/>
      <c r="I325" s="45" t="n"/>
      <c r="J325" s="45" t="n"/>
      <c r="K325" s="51" t="n"/>
      <c r="L325" s="43" t="n"/>
      <c r="M325" s="51" t="n"/>
      <c r="N325" s="45" t="n"/>
      <c r="O325" s="45" t="n"/>
      <c r="P325" s="45" t="n"/>
      <c r="Q325" s="45" t="n"/>
      <c r="R325" s="43" t="str">
        <f>IF(AND($B325="",$G325=""),"",ML_RESP)</f>
        <v/>
      </c>
      <c r="S325" s="45" t="n"/>
      <c r="T325" s="45" t="n"/>
      <c r="U325" s="45" t="n"/>
    </row>
    <row r="326">
      <c r="A326" s="57" t="inlineStr">
        <is>
          <t>B-0322</t>
        </is>
      </c>
      <c r="B326" s="59" t="n"/>
      <c r="C326" s="48" t="str">
        <f>IF(AND($B326="",$G326=""),"",IF(COUNTIF('Plan Cultivos'!$D$5:$D$204,"?*")=1,INDEX('Plan Cultivos'!$A$5:$A$204,MATCH("?*",'Plan Cultivos'!$D$5:$D$204,0)),""))</f>
        <v/>
      </c>
      <c r="D326" s="58" t="str">
        <f>IF(AND($B326="",$G326=""),"",ML_N)</f>
        <v/>
      </c>
      <c r="E326" s="48" t="str">
        <f>IF($C326="","",IFERROR(VLOOKUP($C326,'Plan Cultivos'!$A$5:$D$204,4,FALSE)&amp;"",""))</f>
        <v/>
      </c>
      <c r="F326" s="48" t="n"/>
      <c r="G326" s="48" t="n"/>
      <c r="H326" s="47" t="n"/>
      <c r="I326" s="47" t="n"/>
      <c r="J326" s="47" t="n"/>
      <c r="K326" s="49" t="n"/>
      <c r="L326" s="48" t="n"/>
      <c r="M326" s="49" t="n"/>
      <c r="N326" s="47" t="n"/>
      <c r="O326" s="47" t="n"/>
      <c r="P326" s="47" t="n"/>
      <c r="Q326" s="47" t="n"/>
      <c r="R326" s="48" t="str">
        <f>IF(AND($B326="",$G326=""),"",ML_RESP)</f>
        <v/>
      </c>
      <c r="S326" s="47" t="n"/>
      <c r="T326" s="47" t="n"/>
      <c r="U326" s="47" t="n"/>
    </row>
    <row r="327">
      <c r="A327" s="42" t="inlineStr">
        <is>
          <t>B-0323</t>
        </is>
      </c>
      <c r="B327" s="52" t="n"/>
      <c r="C327" s="43" t="str">
        <f>IF(AND($B327="",$G327=""),"",IF(COUNTIF('Plan Cultivos'!$D$5:$D$204,"?*")=1,INDEX('Plan Cultivos'!$A$5:$A$204,MATCH("?*",'Plan Cultivos'!$D$5:$D$204,0)),""))</f>
        <v/>
      </c>
      <c r="D327" s="41" t="str">
        <f>IF(AND($B327="",$G327=""),"",ML_N)</f>
        <v/>
      </c>
      <c r="E327" s="43" t="str">
        <f>IF($C327="","",IFERROR(VLOOKUP($C327,'Plan Cultivos'!$A$5:$D$204,4,FALSE)&amp;"",""))</f>
        <v/>
      </c>
      <c r="F327" s="43" t="n"/>
      <c r="G327" s="43" t="n"/>
      <c r="H327" s="45" t="n"/>
      <c r="I327" s="45" t="n"/>
      <c r="J327" s="45" t="n"/>
      <c r="K327" s="51" t="n"/>
      <c r="L327" s="43" t="n"/>
      <c r="M327" s="51" t="n"/>
      <c r="N327" s="45" t="n"/>
      <c r="O327" s="45" t="n"/>
      <c r="P327" s="45" t="n"/>
      <c r="Q327" s="45" t="n"/>
      <c r="R327" s="43" t="str">
        <f>IF(AND($B327="",$G327=""),"",ML_RESP)</f>
        <v/>
      </c>
      <c r="S327" s="45" t="n"/>
      <c r="T327" s="45" t="n"/>
      <c r="U327" s="45" t="n"/>
    </row>
    <row r="328">
      <c r="A328" s="57" t="inlineStr">
        <is>
          <t>B-0324</t>
        </is>
      </c>
      <c r="B328" s="59" t="n"/>
      <c r="C328" s="48" t="str">
        <f>IF(AND($B328="",$G328=""),"",IF(COUNTIF('Plan Cultivos'!$D$5:$D$204,"?*")=1,INDEX('Plan Cultivos'!$A$5:$A$204,MATCH("?*",'Plan Cultivos'!$D$5:$D$204,0)),""))</f>
        <v/>
      </c>
      <c r="D328" s="58" t="str">
        <f>IF(AND($B328="",$G328=""),"",ML_N)</f>
        <v/>
      </c>
      <c r="E328" s="48" t="str">
        <f>IF($C328="","",IFERROR(VLOOKUP($C328,'Plan Cultivos'!$A$5:$D$204,4,FALSE)&amp;"",""))</f>
        <v/>
      </c>
      <c r="F328" s="48" t="n"/>
      <c r="G328" s="48" t="n"/>
      <c r="H328" s="47" t="n"/>
      <c r="I328" s="47" t="n"/>
      <c r="J328" s="47" t="n"/>
      <c r="K328" s="49" t="n"/>
      <c r="L328" s="48" t="n"/>
      <c r="M328" s="49" t="n"/>
      <c r="N328" s="47" t="n"/>
      <c r="O328" s="47" t="n"/>
      <c r="P328" s="47" t="n"/>
      <c r="Q328" s="47" t="n"/>
      <c r="R328" s="48" t="str">
        <f>IF(AND($B328="",$G328=""),"",ML_RESP)</f>
        <v/>
      </c>
      <c r="S328" s="47" t="n"/>
      <c r="T328" s="47" t="n"/>
      <c r="U328" s="47" t="n"/>
    </row>
    <row r="329">
      <c r="A329" s="42" t="inlineStr">
        <is>
          <t>B-0325</t>
        </is>
      </c>
      <c r="B329" s="52" t="n"/>
      <c r="C329" s="43" t="str">
        <f>IF(AND($B329="",$G329=""),"",IF(COUNTIF('Plan Cultivos'!$D$5:$D$204,"?*")=1,INDEX('Plan Cultivos'!$A$5:$A$204,MATCH("?*",'Plan Cultivos'!$D$5:$D$204,0)),""))</f>
        <v/>
      </c>
      <c r="D329" s="41" t="str">
        <f>IF(AND($B329="",$G329=""),"",ML_N)</f>
        <v/>
      </c>
      <c r="E329" s="43" t="str">
        <f>IF($C329="","",IFERROR(VLOOKUP($C329,'Plan Cultivos'!$A$5:$D$204,4,FALSE)&amp;"",""))</f>
        <v/>
      </c>
      <c r="F329" s="43" t="n"/>
      <c r="G329" s="43" t="n"/>
      <c r="H329" s="45" t="n"/>
      <c r="I329" s="45" t="n"/>
      <c r="J329" s="45" t="n"/>
      <c r="K329" s="51" t="n"/>
      <c r="L329" s="43" t="n"/>
      <c r="M329" s="51" t="n"/>
      <c r="N329" s="45" t="n"/>
      <c r="O329" s="45" t="n"/>
      <c r="P329" s="45" t="n"/>
      <c r="Q329" s="45" t="n"/>
      <c r="R329" s="43" t="str">
        <f>IF(AND($B329="",$G329=""),"",ML_RESP)</f>
        <v/>
      </c>
      <c r="S329" s="45" t="n"/>
      <c r="T329" s="45" t="n"/>
      <c r="U329" s="45" t="n"/>
    </row>
    <row r="330">
      <c r="A330" s="57" t="inlineStr">
        <is>
          <t>B-0326</t>
        </is>
      </c>
      <c r="B330" s="59" t="n"/>
      <c r="C330" s="48" t="str">
        <f>IF(AND($B330="",$G330=""),"",IF(COUNTIF('Plan Cultivos'!$D$5:$D$204,"?*")=1,INDEX('Plan Cultivos'!$A$5:$A$204,MATCH("?*",'Plan Cultivos'!$D$5:$D$204,0)),""))</f>
        <v/>
      </c>
      <c r="D330" s="58" t="str">
        <f>IF(AND($B330="",$G330=""),"",ML_N)</f>
        <v/>
      </c>
      <c r="E330" s="48" t="str">
        <f>IF($C330="","",IFERROR(VLOOKUP($C330,'Plan Cultivos'!$A$5:$D$204,4,FALSE)&amp;"",""))</f>
        <v/>
      </c>
      <c r="F330" s="48" t="n"/>
      <c r="G330" s="48" t="n"/>
      <c r="H330" s="47" t="n"/>
      <c r="I330" s="47" t="n"/>
      <c r="J330" s="47" t="n"/>
      <c r="K330" s="49" t="n"/>
      <c r="L330" s="48" t="n"/>
      <c r="M330" s="49" t="n"/>
      <c r="N330" s="47" t="n"/>
      <c r="O330" s="47" t="n"/>
      <c r="P330" s="47" t="n"/>
      <c r="Q330" s="47" t="n"/>
      <c r="R330" s="48" t="str">
        <f>IF(AND($B330="",$G330=""),"",ML_RESP)</f>
        <v/>
      </c>
      <c r="S330" s="47" t="n"/>
      <c r="T330" s="47" t="n"/>
      <c r="U330" s="47" t="n"/>
    </row>
    <row r="331">
      <c r="A331" s="42" t="inlineStr">
        <is>
          <t>B-0327</t>
        </is>
      </c>
      <c r="B331" s="52" t="n"/>
      <c r="C331" s="43" t="str">
        <f>IF(AND($B331="",$G331=""),"",IF(COUNTIF('Plan Cultivos'!$D$5:$D$204,"?*")=1,INDEX('Plan Cultivos'!$A$5:$A$204,MATCH("?*",'Plan Cultivos'!$D$5:$D$204,0)),""))</f>
        <v/>
      </c>
      <c r="D331" s="41" t="str">
        <f>IF(AND($B331="",$G331=""),"",ML_N)</f>
        <v/>
      </c>
      <c r="E331" s="43" t="str">
        <f>IF($C331="","",IFERROR(VLOOKUP($C331,'Plan Cultivos'!$A$5:$D$204,4,FALSE)&amp;"",""))</f>
        <v/>
      </c>
      <c r="F331" s="43" t="n"/>
      <c r="G331" s="43" t="n"/>
      <c r="H331" s="45" t="n"/>
      <c r="I331" s="45" t="n"/>
      <c r="J331" s="45" t="n"/>
      <c r="K331" s="51" t="n"/>
      <c r="L331" s="43" t="n"/>
      <c r="M331" s="51" t="n"/>
      <c r="N331" s="45" t="n"/>
      <c r="O331" s="45" t="n"/>
      <c r="P331" s="45" t="n"/>
      <c r="Q331" s="45" t="n"/>
      <c r="R331" s="43" t="str">
        <f>IF(AND($B331="",$G331=""),"",ML_RESP)</f>
        <v/>
      </c>
      <c r="S331" s="45" t="n"/>
      <c r="T331" s="45" t="n"/>
      <c r="U331" s="45" t="n"/>
    </row>
    <row r="332">
      <c r="A332" s="57" t="inlineStr">
        <is>
          <t>B-0328</t>
        </is>
      </c>
      <c r="B332" s="59" t="n"/>
      <c r="C332" s="48" t="str">
        <f>IF(AND($B332="",$G332=""),"",IF(COUNTIF('Plan Cultivos'!$D$5:$D$204,"?*")=1,INDEX('Plan Cultivos'!$A$5:$A$204,MATCH("?*",'Plan Cultivos'!$D$5:$D$204,0)),""))</f>
        <v/>
      </c>
      <c r="D332" s="58" t="str">
        <f>IF(AND($B332="",$G332=""),"",ML_N)</f>
        <v/>
      </c>
      <c r="E332" s="48" t="str">
        <f>IF($C332="","",IFERROR(VLOOKUP($C332,'Plan Cultivos'!$A$5:$D$204,4,FALSE)&amp;"",""))</f>
        <v/>
      </c>
      <c r="F332" s="48" t="n"/>
      <c r="G332" s="48" t="n"/>
      <c r="H332" s="47" t="n"/>
      <c r="I332" s="47" t="n"/>
      <c r="J332" s="47" t="n"/>
      <c r="K332" s="49" t="n"/>
      <c r="L332" s="48" t="n"/>
      <c r="M332" s="49" t="n"/>
      <c r="N332" s="47" t="n"/>
      <c r="O332" s="47" t="n"/>
      <c r="P332" s="47" t="n"/>
      <c r="Q332" s="47" t="n"/>
      <c r="R332" s="48" t="str">
        <f>IF(AND($B332="",$G332=""),"",ML_RESP)</f>
        <v/>
      </c>
      <c r="S332" s="47" t="n"/>
      <c r="T332" s="47" t="n"/>
      <c r="U332" s="47" t="n"/>
    </row>
    <row r="333">
      <c r="A333" s="42" t="inlineStr">
        <is>
          <t>B-0329</t>
        </is>
      </c>
      <c r="B333" s="52" t="n"/>
      <c r="C333" s="43" t="str">
        <f>IF(AND($B333="",$G333=""),"",IF(COUNTIF('Plan Cultivos'!$D$5:$D$204,"?*")=1,INDEX('Plan Cultivos'!$A$5:$A$204,MATCH("?*",'Plan Cultivos'!$D$5:$D$204,0)),""))</f>
        <v/>
      </c>
      <c r="D333" s="41" t="str">
        <f>IF(AND($B333="",$G333=""),"",ML_N)</f>
        <v/>
      </c>
      <c r="E333" s="43" t="str">
        <f>IF($C333="","",IFERROR(VLOOKUP($C333,'Plan Cultivos'!$A$5:$D$204,4,FALSE)&amp;"",""))</f>
        <v/>
      </c>
      <c r="F333" s="43" t="n"/>
      <c r="G333" s="43" t="n"/>
      <c r="H333" s="45" t="n"/>
      <c r="I333" s="45" t="n"/>
      <c r="J333" s="45" t="n"/>
      <c r="K333" s="51" t="n"/>
      <c r="L333" s="43" t="n"/>
      <c r="M333" s="51" t="n"/>
      <c r="N333" s="45" t="n"/>
      <c r="O333" s="45" t="n"/>
      <c r="P333" s="45" t="n"/>
      <c r="Q333" s="45" t="n"/>
      <c r="R333" s="43" t="str">
        <f>IF(AND($B333="",$G333=""),"",ML_RESP)</f>
        <v/>
      </c>
      <c r="S333" s="45" t="n"/>
      <c r="T333" s="45" t="n"/>
      <c r="U333" s="45" t="n"/>
    </row>
    <row r="334">
      <c r="A334" s="57" t="inlineStr">
        <is>
          <t>B-0330</t>
        </is>
      </c>
      <c r="B334" s="59" t="n"/>
      <c r="C334" s="48" t="str">
        <f>IF(AND($B334="",$G334=""),"",IF(COUNTIF('Plan Cultivos'!$D$5:$D$204,"?*")=1,INDEX('Plan Cultivos'!$A$5:$A$204,MATCH("?*",'Plan Cultivos'!$D$5:$D$204,0)),""))</f>
        <v/>
      </c>
      <c r="D334" s="58" t="str">
        <f>IF(AND($B334="",$G334=""),"",ML_N)</f>
        <v/>
      </c>
      <c r="E334" s="48" t="str">
        <f>IF($C334="","",IFERROR(VLOOKUP($C334,'Plan Cultivos'!$A$5:$D$204,4,FALSE)&amp;"",""))</f>
        <v/>
      </c>
      <c r="F334" s="48" t="n"/>
      <c r="G334" s="48" t="n"/>
      <c r="H334" s="47" t="n"/>
      <c r="I334" s="47" t="n"/>
      <c r="J334" s="47" t="n"/>
      <c r="K334" s="49" t="n"/>
      <c r="L334" s="48" t="n"/>
      <c r="M334" s="49" t="n"/>
      <c r="N334" s="47" t="n"/>
      <c r="O334" s="47" t="n"/>
      <c r="P334" s="47" t="n"/>
      <c r="Q334" s="47" t="n"/>
      <c r="R334" s="48" t="str">
        <f>IF(AND($B334="",$G334=""),"",ML_RESP)</f>
        <v/>
      </c>
      <c r="S334" s="47" t="n"/>
      <c r="T334" s="47" t="n"/>
      <c r="U334" s="47" t="n"/>
    </row>
    <row r="335">
      <c r="A335" s="42" t="inlineStr">
        <is>
          <t>B-0331</t>
        </is>
      </c>
      <c r="B335" s="52" t="n"/>
      <c r="C335" s="43" t="str">
        <f>IF(AND($B335="",$G335=""),"",IF(COUNTIF('Plan Cultivos'!$D$5:$D$204,"?*")=1,INDEX('Plan Cultivos'!$A$5:$A$204,MATCH("?*",'Plan Cultivos'!$D$5:$D$204,0)),""))</f>
        <v/>
      </c>
      <c r="D335" s="41" t="str">
        <f>IF(AND($B335="",$G335=""),"",ML_N)</f>
        <v/>
      </c>
      <c r="E335" s="43" t="str">
        <f>IF($C335="","",IFERROR(VLOOKUP($C335,'Plan Cultivos'!$A$5:$D$204,4,FALSE)&amp;"",""))</f>
        <v/>
      </c>
      <c r="F335" s="43" t="n"/>
      <c r="G335" s="43" t="n"/>
      <c r="H335" s="45" t="n"/>
      <c r="I335" s="45" t="n"/>
      <c r="J335" s="45" t="n"/>
      <c r="K335" s="51" t="n"/>
      <c r="L335" s="43" t="n"/>
      <c r="M335" s="51" t="n"/>
      <c r="N335" s="45" t="n"/>
      <c r="O335" s="45" t="n"/>
      <c r="P335" s="45" t="n"/>
      <c r="Q335" s="45" t="n"/>
      <c r="R335" s="43" t="str">
        <f>IF(AND($B335="",$G335=""),"",ML_RESP)</f>
        <v/>
      </c>
      <c r="S335" s="45" t="n"/>
      <c r="T335" s="45" t="n"/>
      <c r="U335" s="45" t="n"/>
    </row>
    <row r="336">
      <c r="A336" s="57" t="inlineStr">
        <is>
          <t>B-0332</t>
        </is>
      </c>
      <c r="B336" s="59" t="n"/>
      <c r="C336" s="48" t="str">
        <f>IF(AND($B336="",$G336=""),"",IF(COUNTIF('Plan Cultivos'!$D$5:$D$204,"?*")=1,INDEX('Plan Cultivos'!$A$5:$A$204,MATCH("?*",'Plan Cultivos'!$D$5:$D$204,0)),""))</f>
        <v/>
      </c>
      <c r="D336" s="58" t="str">
        <f>IF(AND($B336="",$G336=""),"",ML_N)</f>
        <v/>
      </c>
      <c r="E336" s="48" t="str">
        <f>IF($C336="","",IFERROR(VLOOKUP($C336,'Plan Cultivos'!$A$5:$D$204,4,FALSE)&amp;"",""))</f>
        <v/>
      </c>
      <c r="F336" s="48" t="n"/>
      <c r="G336" s="48" t="n"/>
      <c r="H336" s="47" t="n"/>
      <c r="I336" s="47" t="n"/>
      <c r="J336" s="47" t="n"/>
      <c r="K336" s="49" t="n"/>
      <c r="L336" s="48" t="n"/>
      <c r="M336" s="49" t="n"/>
      <c r="N336" s="47" t="n"/>
      <c r="O336" s="47" t="n"/>
      <c r="P336" s="47" t="n"/>
      <c r="Q336" s="47" t="n"/>
      <c r="R336" s="48" t="str">
        <f>IF(AND($B336="",$G336=""),"",ML_RESP)</f>
        <v/>
      </c>
      <c r="S336" s="47" t="n"/>
      <c r="T336" s="47" t="n"/>
      <c r="U336" s="47" t="n"/>
    </row>
    <row r="337">
      <c r="A337" s="42" t="inlineStr">
        <is>
          <t>B-0333</t>
        </is>
      </c>
      <c r="B337" s="52" t="n"/>
      <c r="C337" s="43" t="str">
        <f>IF(AND($B337="",$G337=""),"",IF(COUNTIF('Plan Cultivos'!$D$5:$D$204,"?*")=1,INDEX('Plan Cultivos'!$A$5:$A$204,MATCH("?*",'Plan Cultivos'!$D$5:$D$204,0)),""))</f>
        <v/>
      </c>
      <c r="D337" s="41" t="str">
        <f>IF(AND($B337="",$G337=""),"",ML_N)</f>
        <v/>
      </c>
      <c r="E337" s="43" t="str">
        <f>IF($C337="","",IFERROR(VLOOKUP($C337,'Plan Cultivos'!$A$5:$D$204,4,FALSE)&amp;"",""))</f>
        <v/>
      </c>
      <c r="F337" s="43" t="n"/>
      <c r="G337" s="43" t="n"/>
      <c r="H337" s="45" t="n"/>
      <c r="I337" s="45" t="n"/>
      <c r="J337" s="45" t="n"/>
      <c r="K337" s="51" t="n"/>
      <c r="L337" s="43" t="n"/>
      <c r="M337" s="51" t="n"/>
      <c r="N337" s="45" t="n"/>
      <c r="O337" s="45" t="n"/>
      <c r="P337" s="45" t="n"/>
      <c r="Q337" s="45" t="n"/>
      <c r="R337" s="43" t="str">
        <f>IF(AND($B337="",$G337=""),"",ML_RESP)</f>
        <v/>
      </c>
      <c r="S337" s="45" t="n"/>
      <c r="T337" s="45" t="n"/>
      <c r="U337" s="45" t="n"/>
    </row>
    <row r="338">
      <c r="A338" s="57" t="inlineStr">
        <is>
          <t>B-0334</t>
        </is>
      </c>
      <c r="B338" s="59" t="n"/>
      <c r="C338" s="48" t="str">
        <f>IF(AND($B338="",$G338=""),"",IF(COUNTIF('Plan Cultivos'!$D$5:$D$204,"?*")=1,INDEX('Plan Cultivos'!$A$5:$A$204,MATCH("?*",'Plan Cultivos'!$D$5:$D$204,0)),""))</f>
        <v/>
      </c>
      <c r="D338" s="58" t="str">
        <f>IF(AND($B338="",$G338=""),"",ML_N)</f>
        <v/>
      </c>
      <c r="E338" s="48" t="str">
        <f>IF($C338="","",IFERROR(VLOOKUP($C338,'Plan Cultivos'!$A$5:$D$204,4,FALSE)&amp;"",""))</f>
        <v/>
      </c>
      <c r="F338" s="48" t="n"/>
      <c r="G338" s="48" t="n"/>
      <c r="H338" s="47" t="n"/>
      <c r="I338" s="47" t="n"/>
      <c r="J338" s="47" t="n"/>
      <c r="K338" s="49" t="n"/>
      <c r="L338" s="48" t="n"/>
      <c r="M338" s="49" t="n"/>
      <c r="N338" s="47" t="n"/>
      <c r="O338" s="47" t="n"/>
      <c r="P338" s="47" t="n"/>
      <c r="Q338" s="47" t="n"/>
      <c r="R338" s="48" t="str">
        <f>IF(AND($B338="",$G338=""),"",ML_RESP)</f>
        <v/>
      </c>
      <c r="S338" s="47" t="n"/>
      <c r="T338" s="47" t="n"/>
      <c r="U338" s="47" t="n"/>
    </row>
    <row r="339">
      <c r="A339" s="42" t="inlineStr">
        <is>
          <t>B-0335</t>
        </is>
      </c>
      <c r="B339" s="52" t="n"/>
      <c r="C339" s="43" t="str">
        <f>IF(AND($B339="",$G339=""),"",IF(COUNTIF('Plan Cultivos'!$D$5:$D$204,"?*")=1,INDEX('Plan Cultivos'!$A$5:$A$204,MATCH("?*",'Plan Cultivos'!$D$5:$D$204,0)),""))</f>
        <v/>
      </c>
      <c r="D339" s="41" t="str">
        <f>IF(AND($B339="",$G339=""),"",ML_N)</f>
        <v/>
      </c>
      <c r="E339" s="43" t="str">
        <f>IF($C339="","",IFERROR(VLOOKUP($C339,'Plan Cultivos'!$A$5:$D$204,4,FALSE)&amp;"",""))</f>
        <v/>
      </c>
      <c r="F339" s="43" t="n"/>
      <c r="G339" s="43" t="n"/>
      <c r="H339" s="45" t="n"/>
      <c r="I339" s="45" t="n"/>
      <c r="J339" s="45" t="n"/>
      <c r="K339" s="51" t="n"/>
      <c r="L339" s="43" t="n"/>
      <c r="M339" s="51" t="n"/>
      <c r="N339" s="45" t="n"/>
      <c r="O339" s="45" t="n"/>
      <c r="P339" s="45" t="n"/>
      <c r="Q339" s="45" t="n"/>
      <c r="R339" s="43" t="str">
        <f>IF(AND($B339="",$G339=""),"",ML_RESP)</f>
        <v/>
      </c>
      <c r="S339" s="45" t="n"/>
      <c r="T339" s="45" t="n"/>
      <c r="U339" s="45" t="n"/>
    </row>
    <row r="340">
      <c r="A340" s="57" t="inlineStr">
        <is>
          <t>B-0336</t>
        </is>
      </c>
      <c r="B340" s="59" t="n"/>
      <c r="C340" s="48" t="str">
        <f>IF(AND($B340="",$G340=""),"",IF(COUNTIF('Plan Cultivos'!$D$5:$D$204,"?*")=1,INDEX('Plan Cultivos'!$A$5:$A$204,MATCH("?*",'Plan Cultivos'!$D$5:$D$204,0)),""))</f>
        <v/>
      </c>
      <c r="D340" s="58" t="str">
        <f>IF(AND($B340="",$G340=""),"",ML_N)</f>
        <v/>
      </c>
      <c r="E340" s="48" t="str">
        <f>IF($C340="","",IFERROR(VLOOKUP($C340,'Plan Cultivos'!$A$5:$D$204,4,FALSE)&amp;"",""))</f>
        <v/>
      </c>
      <c r="F340" s="48" t="n"/>
      <c r="G340" s="48" t="n"/>
      <c r="H340" s="47" t="n"/>
      <c r="I340" s="47" t="n"/>
      <c r="J340" s="47" t="n"/>
      <c r="K340" s="49" t="n"/>
      <c r="L340" s="48" t="n"/>
      <c r="M340" s="49" t="n"/>
      <c r="N340" s="47" t="n"/>
      <c r="O340" s="47" t="n"/>
      <c r="P340" s="47" t="n"/>
      <c r="Q340" s="47" t="n"/>
      <c r="R340" s="48" t="str">
        <f>IF(AND($B340="",$G340=""),"",ML_RESP)</f>
        <v/>
      </c>
      <c r="S340" s="47" t="n"/>
      <c r="T340" s="47" t="n"/>
      <c r="U340" s="47" t="n"/>
    </row>
    <row r="341">
      <c r="A341" s="42" t="inlineStr">
        <is>
          <t>B-0337</t>
        </is>
      </c>
      <c r="B341" s="52" t="n"/>
      <c r="C341" s="43" t="str">
        <f>IF(AND($B341="",$G341=""),"",IF(COUNTIF('Plan Cultivos'!$D$5:$D$204,"?*")=1,INDEX('Plan Cultivos'!$A$5:$A$204,MATCH("?*",'Plan Cultivos'!$D$5:$D$204,0)),""))</f>
        <v/>
      </c>
      <c r="D341" s="41" t="str">
        <f>IF(AND($B341="",$G341=""),"",ML_N)</f>
        <v/>
      </c>
      <c r="E341" s="43" t="str">
        <f>IF($C341="","",IFERROR(VLOOKUP($C341,'Plan Cultivos'!$A$5:$D$204,4,FALSE)&amp;"",""))</f>
        <v/>
      </c>
      <c r="F341" s="43" t="n"/>
      <c r="G341" s="43" t="n"/>
      <c r="H341" s="45" t="n"/>
      <c r="I341" s="45" t="n"/>
      <c r="J341" s="45" t="n"/>
      <c r="K341" s="51" t="n"/>
      <c r="L341" s="43" t="n"/>
      <c r="M341" s="51" t="n"/>
      <c r="N341" s="45" t="n"/>
      <c r="O341" s="45" t="n"/>
      <c r="P341" s="45" t="n"/>
      <c r="Q341" s="45" t="n"/>
      <c r="R341" s="43" t="str">
        <f>IF(AND($B341="",$G341=""),"",ML_RESP)</f>
        <v/>
      </c>
      <c r="S341" s="45" t="n"/>
      <c r="T341" s="45" t="n"/>
      <c r="U341" s="45" t="n"/>
    </row>
    <row r="342">
      <c r="A342" s="57" t="inlineStr">
        <is>
          <t>B-0338</t>
        </is>
      </c>
      <c r="B342" s="59" t="n"/>
      <c r="C342" s="48" t="str">
        <f>IF(AND($B342="",$G342=""),"",IF(COUNTIF('Plan Cultivos'!$D$5:$D$204,"?*")=1,INDEX('Plan Cultivos'!$A$5:$A$204,MATCH("?*",'Plan Cultivos'!$D$5:$D$204,0)),""))</f>
        <v/>
      </c>
      <c r="D342" s="58" t="str">
        <f>IF(AND($B342="",$G342=""),"",ML_N)</f>
        <v/>
      </c>
      <c r="E342" s="48" t="str">
        <f>IF($C342="","",IFERROR(VLOOKUP($C342,'Plan Cultivos'!$A$5:$D$204,4,FALSE)&amp;"",""))</f>
        <v/>
      </c>
      <c r="F342" s="48" t="n"/>
      <c r="G342" s="48" t="n"/>
      <c r="H342" s="47" t="n"/>
      <c r="I342" s="47" t="n"/>
      <c r="J342" s="47" t="n"/>
      <c r="K342" s="49" t="n"/>
      <c r="L342" s="48" t="n"/>
      <c r="M342" s="49" t="n"/>
      <c r="N342" s="47" t="n"/>
      <c r="O342" s="47" t="n"/>
      <c r="P342" s="47" t="n"/>
      <c r="Q342" s="47" t="n"/>
      <c r="R342" s="48" t="str">
        <f>IF(AND($B342="",$G342=""),"",ML_RESP)</f>
        <v/>
      </c>
      <c r="S342" s="47" t="n"/>
      <c r="T342" s="47" t="n"/>
      <c r="U342" s="47" t="n"/>
    </row>
    <row r="343">
      <c r="A343" s="42" t="inlineStr">
        <is>
          <t>B-0339</t>
        </is>
      </c>
      <c r="B343" s="52" t="n"/>
      <c r="C343" s="43" t="str">
        <f>IF(AND($B343="",$G343=""),"",IF(COUNTIF('Plan Cultivos'!$D$5:$D$204,"?*")=1,INDEX('Plan Cultivos'!$A$5:$A$204,MATCH("?*",'Plan Cultivos'!$D$5:$D$204,0)),""))</f>
        <v/>
      </c>
      <c r="D343" s="41" t="str">
        <f>IF(AND($B343="",$G343=""),"",ML_N)</f>
        <v/>
      </c>
      <c r="E343" s="43" t="str">
        <f>IF($C343="","",IFERROR(VLOOKUP($C343,'Plan Cultivos'!$A$5:$D$204,4,FALSE)&amp;"",""))</f>
        <v/>
      </c>
      <c r="F343" s="43" t="n"/>
      <c r="G343" s="43" t="n"/>
      <c r="H343" s="45" t="n"/>
      <c r="I343" s="45" t="n"/>
      <c r="J343" s="45" t="n"/>
      <c r="K343" s="51" t="n"/>
      <c r="L343" s="43" t="n"/>
      <c r="M343" s="51" t="n"/>
      <c r="N343" s="45" t="n"/>
      <c r="O343" s="45" t="n"/>
      <c r="P343" s="45" t="n"/>
      <c r="Q343" s="45" t="n"/>
      <c r="R343" s="43" t="str">
        <f>IF(AND($B343="",$G343=""),"",ML_RESP)</f>
        <v/>
      </c>
      <c r="S343" s="45" t="n"/>
      <c r="T343" s="45" t="n"/>
      <c r="U343" s="45" t="n"/>
    </row>
    <row r="344">
      <c r="A344" s="57" t="inlineStr">
        <is>
          <t>B-0340</t>
        </is>
      </c>
      <c r="B344" s="59" t="n"/>
      <c r="C344" s="48" t="str">
        <f>IF(AND($B344="",$G344=""),"",IF(COUNTIF('Plan Cultivos'!$D$5:$D$204,"?*")=1,INDEX('Plan Cultivos'!$A$5:$A$204,MATCH("?*",'Plan Cultivos'!$D$5:$D$204,0)),""))</f>
        <v/>
      </c>
      <c r="D344" s="58" t="str">
        <f>IF(AND($B344="",$G344=""),"",ML_N)</f>
        <v/>
      </c>
      <c r="E344" s="48" t="str">
        <f>IF($C344="","",IFERROR(VLOOKUP($C344,'Plan Cultivos'!$A$5:$D$204,4,FALSE)&amp;"",""))</f>
        <v/>
      </c>
      <c r="F344" s="48" t="n"/>
      <c r="G344" s="48" t="n"/>
      <c r="H344" s="47" t="n"/>
      <c r="I344" s="47" t="n"/>
      <c r="J344" s="47" t="n"/>
      <c r="K344" s="49" t="n"/>
      <c r="L344" s="48" t="n"/>
      <c r="M344" s="49" t="n"/>
      <c r="N344" s="47" t="n"/>
      <c r="O344" s="47" t="n"/>
      <c r="P344" s="47" t="n"/>
      <c r="Q344" s="47" t="n"/>
      <c r="R344" s="48" t="str">
        <f>IF(AND($B344="",$G344=""),"",ML_RESP)</f>
        <v/>
      </c>
      <c r="S344" s="47" t="n"/>
      <c r="T344" s="47" t="n"/>
      <c r="U344" s="47" t="n"/>
    </row>
    <row r="345">
      <c r="A345" s="42" t="inlineStr">
        <is>
          <t>B-0341</t>
        </is>
      </c>
      <c r="B345" s="52" t="n"/>
      <c r="C345" s="43" t="str">
        <f>IF(AND($B345="",$G345=""),"",IF(COUNTIF('Plan Cultivos'!$D$5:$D$204,"?*")=1,INDEX('Plan Cultivos'!$A$5:$A$204,MATCH("?*",'Plan Cultivos'!$D$5:$D$204,0)),""))</f>
        <v/>
      </c>
      <c r="D345" s="41" t="str">
        <f>IF(AND($B345="",$G345=""),"",ML_N)</f>
        <v/>
      </c>
      <c r="E345" s="43" t="str">
        <f>IF($C345="","",IFERROR(VLOOKUP($C345,'Plan Cultivos'!$A$5:$D$204,4,FALSE)&amp;"",""))</f>
        <v/>
      </c>
      <c r="F345" s="43" t="n"/>
      <c r="G345" s="43" t="n"/>
      <c r="H345" s="45" t="n"/>
      <c r="I345" s="45" t="n"/>
      <c r="J345" s="45" t="n"/>
      <c r="K345" s="51" t="n"/>
      <c r="L345" s="43" t="n"/>
      <c r="M345" s="51" t="n"/>
      <c r="N345" s="45" t="n"/>
      <c r="O345" s="45" t="n"/>
      <c r="P345" s="45" t="n"/>
      <c r="Q345" s="45" t="n"/>
      <c r="R345" s="43" t="str">
        <f>IF(AND($B345="",$G345=""),"",ML_RESP)</f>
        <v/>
      </c>
      <c r="S345" s="45" t="n"/>
      <c r="T345" s="45" t="n"/>
      <c r="U345" s="45" t="n"/>
    </row>
    <row r="346">
      <c r="A346" s="57" t="inlineStr">
        <is>
          <t>B-0342</t>
        </is>
      </c>
      <c r="B346" s="59" t="n"/>
      <c r="C346" s="48" t="str">
        <f>IF(AND($B346="",$G346=""),"",IF(COUNTIF('Plan Cultivos'!$D$5:$D$204,"?*")=1,INDEX('Plan Cultivos'!$A$5:$A$204,MATCH("?*",'Plan Cultivos'!$D$5:$D$204,0)),""))</f>
        <v/>
      </c>
      <c r="D346" s="58" t="str">
        <f>IF(AND($B346="",$G346=""),"",ML_N)</f>
        <v/>
      </c>
      <c r="E346" s="48" t="str">
        <f>IF($C346="","",IFERROR(VLOOKUP($C346,'Plan Cultivos'!$A$5:$D$204,4,FALSE)&amp;"",""))</f>
        <v/>
      </c>
      <c r="F346" s="48" t="n"/>
      <c r="G346" s="48" t="n"/>
      <c r="H346" s="47" t="n"/>
      <c r="I346" s="47" t="n"/>
      <c r="J346" s="47" t="n"/>
      <c r="K346" s="49" t="n"/>
      <c r="L346" s="48" t="n"/>
      <c r="M346" s="49" t="n"/>
      <c r="N346" s="47" t="n"/>
      <c r="O346" s="47" t="n"/>
      <c r="P346" s="47" t="n"/>
      <c r="Q346" s="47" t="n"/>
      <c r="R346" s="48" t="str">
        <f>IF(AND($B346="",$G346=""),"",ML_RESP)</f>
        <v/>
      </c>
      <c r="S346" s="47" t="n"/>
      <c r="T346" s="47" t="n"/>
      <c r="U346" s="47" t="n"/>
    </row>
    <row r="347">
      <c r="A347" s="42" t="inlineStr">
        <is>
          <t>B-0343</t>
        </is>
      </c>
      <c r="B347" s="52" t="n"/>
      <c r="C347" s="43" t="str">
        <f>IF(AND($B347="",$G347=""),"",IF(COUNTIF('Plan Cultivos'!$D$5:$D$204,"?*")=1,INDEX('Plan Cultivos'!$A$5:$A$204,MATCH("?*",'Plan Cultivos'!$D$5:$D$204,0)),""))</f>
        <v/>
      </c>
      <c r="D347" s="41" t="str">
        <f>IF(AND($B347="",$G347=""),"",ML_N)</f>
        <v/>
      </c>
      <c r="E347" s="43" t="str">
        <f>IF($C347="","",IFERROR(VLOOKUP($C347,'Plan Cultivos'!$A$5:$D$204,4,FALSE)&amp;"",""))</f>
        <v/>
      </c>
      <c r="F347" s="43" t="n"/>
      <c r="G347" s="43" t="n"/>
      <c r="H347" s="45" t="n"/>
      <c r="I347" s="45" t="n"/>
      <c r="J347" s="45" t="n"/>
      <c r="K347" s="51" t="n"/>
      <c r="L347" s="43" t="n"/>
      <c r="M347" s="51" t="n"/>
      <c r="N347" s="45" t="n"/>
      <c r="O347" s="45" t="n"/>
      <c r="P347" s="45" t="n"/>
      <c r="Q347" s="45" t="n"/>
      <c r="R347" s="43" t="str">
        <f>IF(AND($B347="",$G347=""),"",ML_RESP)</f>
        <v/>
      </c>
      <c r="S347" s="45" t="n"/>
      <c r="T347" s="45" t="n"/>
      <c r="U347" s="45" t="n"/>
    </row>
    <row r="348">
      <c r="A348" s="57" t="inlineStr">
        <is>
          <t>B-0344</t>
        </is>
      </c>
      <c r="B348" s="59" t="n"/>
      <c r="C348" s="48" t="str">
        <f>IF(AND($B348="",$G348=""),"",IF(COUNTIF('Plan Cultivos'!$D$5:$D$204,"?*")=1,INDEX('Plan Cultivos'!$A$5:$A$204,MATCH("?*",'Plan Cultivos'!$D$5:$D$204,0)),""))</f>
        <v/>
      </c>
      <c r="D348" s="58" t="str">
        <f>IF(AND($B348="",$G348=""),"",ML_N)</f>
        <v/>
      </c>
      <c r="E348" s="48" t="str">
        <f>IF($C348="","",IFERROR(VLOOKUP($C348,'Plan Cultivos'!$A$5:$D$204,4,FALSE)&amp;"",""))</f>
        <v/>
      </c>
      <c r="F348" s="48" t="n"/>
      <c r="G348" s="48" t="n"/>
      <c r="H348" s="47" t="n"/>
      <c r="I348" s="47" t="n"/>
      <c r="J348" s="47" t="n"/>
      <c r="K348" s="49" t="n"/>
      <c r="L348" s="48" t="n"/>
      <c r="M348" s="49" t="n"/>
      <c r="N348" s="47" t="n"/>
      <c r="O348" s="47" t="n"/>
      <c r="P348" s="47" t="n"/>
      <c r="Q348" s="47" t="n"/>
      <c r="R348" s="48" t="str">
        <f>IF(AND($B348="",$G348=""),"",ML_RESP)</f>
        <v/>
      </c>
      <c r="S348" s="47" t="n"/>
      <c r="T348" s="47" t="n"/>
      <c r="U348" s="47" t="n"/>
    </row>
    <row r="349">
      <c r="A349" s="42" t="inlineStr">
        <is>
          <t>B-0345</t>
        </is>
      </c>
      <c r="B349" s="52" t="n"/>
      <c r="C349" s="43" t="str">
        <f>IF(AND($B349="",$G349=""),"",IF(COUNTIF('Plan Cultivos'!$D$5:$D$204,"?*")=1,INDEX('Plan Cultivos'!$A$5:$A$204,MATCH("?*",'Plan Cultivos'!$D$5:$D$204,0)),""))</f>
        <v/>
      </c>
      <c r="D349" s="41" t="str">
        <f>IF(AND($B349="",$G349=""),"",ML_N)</f>
        <v/>
      </c>
      <c r="E349" s="43" t="str">
        <f>IF($C349="","",IFERROR(VLOOKUP($C349,'Plan Cultivos'!$A$5:$D$204,4,FALSE)&amp;"",""))</f>
        <v/>
      </c>
      <c r="F349" s="43" t="n"/>
      <c r="G349" s="43" t="n"/>
      <c r="H349" s="45" t="n"/>
      <c r="I349" s="45" t="n"/>
      <c r="J349" s="45" t="n"/>
      <c r="K349" s="51" t="n"/>
      <c r="L349" s="43" t="n"/>
      <c r="M349" s="51" t="n"/>
      <c r="N349" s="45" t="n"/>
      <c r="O349" s="45" t="n"/>
      <c r="P349" s="45" t="n"/>
      <c r="Q349" s="45" t="n"/>
      <c r="R349" s="43" t="str">
        <f>IF(AND($B349="",$G349=""),"",ML_RESP)</f>
        <v/>
      </c>
      <c r="S349" s="45" t="n"/>
      <c r="T349" s="45" t="n"/>
      <c r="U349" s="45" t="n"/>
    </row>
    <row r="350">
      <c r="A350" s="57" t="inlineStr">
        <is>
          <t>B-0346</t>
        </is>
      </c>
      <c r="B350" s="59" t="n"/>
      <c r="C350" s="48" t="str">
        <f>IF(AND($B350="",$G350=""),"",IF(COUNTIF('Plan Cultivos'!$D$5:$D$204,"?*")=1,INDEX('Plan Cultivos'!$A$5:$A$204,MATCH("?*",'Plan Cultivos'!$D$5:$D$204,0)),""))</f>
        <v/>
      </c>
      <c r="D350" s="58" t="str">
        <f>IF(AND($B350="",$G350=""),"",ML_N)</f>
        <v/>
      </c>
      <c r="E350" s="48" t="str">
        <f>IF($C350="","",IFERROR(VLOOKUP($C350,'Plan Cultivos'!$A$5:$D$204,4,FALSE)&amp;"",""))</f>
        <v/>
      </c>
      <c r="F350" s="48" t="n"/>
      <c r="G350" s="48" t="n"/>
      <c r="H350" s="47" t="n"/>
      <c r="I350" s="47" t="n"/>
      <c r="J350" s="47" t="n"/>
      <c r="K350" s="49" t="n"/>
      <c r="L350" s="48" t="n"/>
      <c r="M350" s="49" t="n"/>
      <c r="N350" s="47" t="n"/>
      <c r="O350" s="47" t="n"/>
      <c r="P350" s="47" t="n"/>
      <c r="Q350" s="47" t="n"/>
      <c r="R350" s="48" t="str">
        <f>IF(AND($B350="",$G350=""),"",ML_RESP)</f>
        <v/>
      </c>
      <c r="S350" s="47" t="n"/>
      <c r="T350" s="47" t="n"/>
      <c r="U350" s="47" t="n"/>
    </row>
    <row r="351">
      <c r="A351" s="42" t="inlineStr">
        <is>
          <t>B-0347</t>
        </is>
      </c>
      <c r="B351" s="52" t="n"/>
      <c r="C351" s="43" t="str">
        <f>IF(AND($B351="",$G351=""),"",IF(COUNTIF('Plan Cultivos'!$D$5:$D$204,"?*")=1,INDEX('Plan Cultivos'!$A$5:$A$204,MATCH("?*",'Plan Cultivos'!$D$5:$D$204,0)),""))</f>
        <v/>
      </c>
      <c r="D351" s="41" t="str">
        <f>IF(AND($B351="",$G351=""),"",ML_N)</f>
        <v/>
      </c>
      <c r="E351" s="43" t="str">
        <f>IF($C351="","",IFERROR(VLOOKUP($C351,'Plan Cultivos'!$A$5:$D$204,4,FALSE)&amp;"",""))</f>
        <v/>
      </c>
      <c r="F351" s="43" t="n"/>
      <c r="G351" s="43" t="n"/>
      <c r="H351" s="45" t="n"/>
      <c r="I351" s="45" t="n"/>
      <c r="J351" s="45" t="n"/>
      <c r="K351" s="51" t="n"/>
      <c r="L351" s="43" t="n"/>
      <c r="M351" s="51" t="n"/>
      <c r="N351" s="45" t="n"/>
      <c r="O351" s="45" t="n"/>
      <c r="P351" s="45" t="n"/>
      <c r="Q351" s="45" t="n"/>
      <c r="R351" s="43" t="str">
        <f>IF(AND($B351="",$G351=""),"",ML_RESP)</f>
        <v/>
      </c>
      <c r="S351" s="45" t="n"/>
      <c r="T351" s="45" t="n"/>
      <c r="U351" s="45" t="n"/>
    </row>
    <row r="352">
      <c r="A352" s="57" t="inlineStr">
        <is>
          <t>B-0348</t>
        </is>
      </c>
      <c r="B352" s="59" t="n"/>
      <c r="C352" s="48" t="str">
        <f>IF(AND($B352="",$G352=""),"",IF(COUNTIF('Plan Cultivos'!$D$5:$D$204,"?*")=1,INDEX('Plan Cultivos'!$A$5:$A$204,MATCH("?*",'Plan Cultivos'!$D$5:$D$204,0)),""))</f>
        <v/>
      </c>
      <c r="D352" s="58" t="str">
        <f>IF(AND($B352="",$G352=""),"",ML_N)</f>
        <v/>
      </c>
      <c r="E352" s="48" t="str">
        <f>IF($C352="","",IFERROR(VLOOKUP($C352,'Plan Cultivos'!$A$5:$D$204,4,FALSE)&amp;"",""))</f>
        <v/>
      </c>
      <c r="F352" s="48" t="n"/>
      <c r="G352" s="48" t="n"/>
      <c r="H352" s="47" t="n"/>
      <c r="I352" s="47" t="n"/>
      <c r="J352" s="47" t="n"/>
      <c r="K352" s="49" t="n"/>
      <c r="L352" s="48" t="n"/>
      <c r="M352" s="49" t="n"/>
      <c r="N352" s="47" t="n"/>
      <c r="O352" s="47" t="n"/>
      <c r="P352" s="47" t="n"/>
      <c r="Q352" s="47" t="n"/>
      <c r="R352" s="48" t="str">
        <f>IF(AND($B352="",$G352=""),"",ML_RESP)</f>
        <v/>
      </c>
      <c r="S352" s="47" t="n"/>
      <c r="T352" s="47" t="n"/>
      <c r="U352" s="47" t="n"/>
    </row>
    <row r="353">
      <c r="A353" s="42" t="inlineStr">
        <is>
          <t>B-0349</t>
        </is>
      </c>
      <c r="B353" s="52" t="n"/>
      <c r="C353" s="43" t="str">
        <f>IF(AND($B353="",$G353=""),"",IF(COUNTIF('Plan Cultivos'!$D$5:$D$204,"?*")=1,INDEX('Plan Cultivos'!$A$5:$A$204,MATCH("?*",'Plan Cultivos'!$D$5:$D$204,0)),""))</f>
        <v/>
      </c>
      <c r="D353" s="41" t="str">
        <f>IF(AND($B353="",$G353=""),"",ML_N)</f>
        <v/>
      </c>
      <c r="E353" s="43" t="str">
        <f>IF($C353="","",IFERROR(VLOOKUP($C353,'Plan Cultivos'!$A$5:$D$204,4,FALSE)&amp;"",""))</f>
        <v/>
      </c>
      <c r="F353" s="43" t="n"/>
      <c r="G353" s="43" t="n"/>
      <c r="H353" s="45" t="n"/>
      <c r="I353" s="45" t="n"/>
      <c r="J353" s="45" t="n"/>
      <c r="K353" s="51" t="n"/>
      <c r="L353" s="43" t="n"/>
      <c r="M353" s="51" t="n"/>
      <c r="N353" s="45" t="n"/>
      <c r="O353" s="45" t="n"/>
      <c r="P353" s="45" t="n"/>
      <c r="Q353" s="45" t="n"/>
      <c r="R353" s="43" t="str">
        <f>IF(AND($B353="",$G353=""),"",ML_RESP)</f>
        <v/>
      </c>
      <c r="S353" s="45" t="n"/>
      <c r="T353" s="45" t="n"/>
      <c r="U353" s="45" t="n"/>
    </row>
    <row r="354">
      <c r="A354" s="57" t="inlineStr">
        <is>
          <t>B-0350</t>
        </is>
      </c>
      <c r="B354" s="59" t="n"/>
      <c r="C354" s="48" t="str">
        <f>IF(AND($B354="",$G354=""),"",IF(COUNTIF('Plan Cultivos'!$D$5:$D$204,"?*")=1,INDEX('Plan Cultivos'!$A$5:$A$204,MATCH("?*",'Plan Cultivos'!$D$5:$D$204,0)),""))</f>
        <v/>
      </c>
      <c r="D354" s="58" t="str">
        <f>IF(AND($B354="",$G354=""),"",ML_N)</f>
        <v/>
      </c>
      <c r="E354" s="48" t="str">
        <f>IF($C354="","",IFERROR(VLOOKUP($C354,'Plan Cultivos'!$A$5:$D$204,4,FALSE)&amp;"",""))</f>
        <v/>
      </c>
      <c r="F354" s="48" t="n"/>
      <c r="G354" s="48" t="n"/>
      <c r="H354" s="47" t="n"/>
      <c r="I354" s="47" t="n"/>
      <c r="J354" s="47" t="n"/>
      <c r="K354" s="49" t="n"/>
      <c r="L354" s="48" t="n"/>
      <c r="M354" s="49" t="n"/>
      <c r="N354" s="47" t="n"/>
      <c r="O354" s="47" t="n"/>
      <c r="P354" s="47" t="n"/>
      <c r="Q354" s="47" t="n"/>
      <c r="R354" s="48" t="str">
        <f>IF(AND($B354="",$G354=""),"",ML_RESP)</f>
        <v/>
      </c>
      <c r="S354" s="47" t="n"/>
      <c r="T354" s="47" t="n"/>
      <c r="U354" s="47" t="n"/>
    </row>
    <row r="355">
      <c r="A355" s="42" t="inlineStr">
        <is>
          <t>B-0351</t>
        </is>
      </c>
      <c r="B355" s="52" t="n"/>
      <c r="C355" s="43" t="str">
        <f>IF(AND($B355="",$G355=""),"",IF(COUNTIF('Plan Cultivos'!$D$5:$D$204,"?*")=1,INDEX('Plan Cultivos'!$A$5:$A$204,MATCH("?*",'Plan Cultivos'!$D$5:$D$204,0)),""))</f>
        <v/>
      </c>
      <c r="D355" s="41" t="str">
        <f>IF(AND($B355="",$G355=""),"",ML_N)</f>
        <v/>
      </c>
      <c r="E355" s="43" t="str">
        <f>IF($C355="","",IFERROR(VLOOKUP($C355,'Plan Cultivos'!$A$5:$D$204,4,FALSE)&amp;"",""))</f>
        <v/>
      </c>
      <c r="F355" s="43" t="n"/>
      <c r="G355" s="43" t="n"/>
      <c r="H355" s="45" t="n"/>
      <c r="I355" s="45" t="n"/>
      <c r="J355" s="45" t="n"/>
      <c r="K355" s="51" t="n"/>
      <c r="L355" s="43" t="n"/>
      <c r="M355" s="51" t="n"/>
      <c r="N355" s="45" t="n"/>
      <c r="O355" s="45" t="n"/>
      <c r="P355" s="45" t="n"/>
      <c r="Q355" s="45" t="n"/>
      <c r="R355" s="43" t="str">
        <f>IF(AND($B355="",$G355=""),"",ML_RESP)</f>
        <v/>
      </c>
      <c r="S355" s="45" t="n"/>
      <c r="T355" s="45" t="n"/>
      <c r="U355" s="45" t="n"/>
    </row>
    <row r="356">
      <c r="A356" s="57" t="inlineStr">
        <is>
          <t>B-0352</t>
        </is>
      </c>
      <c r="B356" s="59" t="n"/>
      <c r="C356" s="48" t="str">
        <f>IF(AND($B356="",$G356=""),"",IF(COUNTIF('Plan Cultivos'!$D$5:$D$204,"?*")=1,INDEX('Plan Cultivos'!$A$5:$A$204,MATCH("?*",'Plan Cultivos'!$D$5:$D$204,0)),""))</f>
        <v/>
      </c>
      <c r="D356" s="58" t="str">
        <f>IF(AND($B356="",$G356=""),"",ML_N)</f>
        <v/>
      </c>
      <c r="E356" s="48" t="str">
        <f>IF($C356="","",IFERROR(VLOOKUP($C356,'Plan Cultivos'!$A$5:$D$204,4,FALSE)&amp;"",""))</f>
        <v/>
      </c>
      <c r="F356" s="48" t="n"/>
      <c r="G356" s="48" t="n"/>
      <c r="H356" s="47" t="n"/>
      <c r="I356" s="47" t="n"/>
      <c r="J356" s="47" t="n"/>
      <c r="K356" s="49" t="n"/>
      <c r="L356" s="48" t="n"/>
      <c r="M356" s="49" t="n"/>
      <c r="N356" s="47" t="n"/>
      <c r="O356" s="47" t="n"/>
      <c r="P356" s="47" t="n"/>
      <c r="Q356" s="47" t="n"/>
      <c r="R356" s="48" t="str">
        <f>IF(AND($B356="",$G356=""),"",ML_RESP)</f>
        <v/>
      </c>
      <c r="S356" s="47" t="n"/>
      <c r="T356" s="47" t="n"/>
      <c r="U356" s="47" t="n"/>
    </row>
    <row r="357">
      <c r="A357" s="42" t="inlineStr">
        <is>
          <t>B-0353</t>
        </is>
      </c>
      <c r="B357" s="52" t="n"/>
      <c r="C357" s="43" t="str">
        <f>IF(AND($B357="",$G357=""),"",IF(COUNTIF('Plan Cultivos'!$D$5:$D$204,"?*")=1,INDEX('Plan Cultivos'!$A$5:$A$204,MATCH("?*",'Plan Cultivos'!$D$5:$D$204,0)),""))</f>
        <v/>
      </c>
      <c r="D357" s="41" t="str">
        <f>IF(AND($B357="",$G357=""),"",ML_N)</f>
        <v/>
      </c>
      <c r="E357" s="43" t="str">
        <f>IF($C357="","",IFERROR(VLOOKUP($C357,'Plan Cultivos'!$A$5:$D$204,4,FALSE)&amp;"",""))</f>
        <v/>
      </c>
      <c r="F357" s="43" t="n"/>
      <c r="G357" s="43" t="n"/>
      <c r="H357" s="45" t="n"/>
      <c r="I357" s="45" t="n"/>
      <c r="J357" s="45" t="n"/>
      <c r="K357" s="51" t="n"/>
      <c r="L357" s="43" t="n"/>
      <c r="M357" s="51" t="n"/>
      <c r="N357" s="45" t="n"/>
      <c r="O357" s="45" t="n"/>
      <c r="P357" s="45" t="n"/>
      <c r="Q357" s="45" t="n"/>
      <c r="R357" s="43" t="str">
        <f>IF(AND($B357="",$G357=""),"",ML_RESP)</f>
        <v/>
      </c>
      <c r="S357" s="45" t="n"/>
      <c r="T357" s="45" t="n"/>
      <c r="U357" s="45" t="n"/>
    </row>
    <row r="358">
      <c r="A358" s="57" t="inlineStr">
        <is>
          <t>B-0354</t>
        </is>
      </c>
      <c r="B358" s="59" t="n"/>
      <c r="C358" s="48" t="str">
        <f>IF(AND($B358="",$G358=""),"",IF(COUNTIF('Plan Cultivos'!$D$5:$D$204,"?*")=1,INDEX('Plan Cultivos'!$A$5:$A$204,MATCH("?*",'Plan Cultivos'!$D$5:$D$204,0)),""))</f>
        <v/>
      </c>
      <c r="D358" s="58" t="str">
        <f>IF(AND($B358="",$G358=""),"",ML_N)</f>
        <v/>
      </c>
      <c r="E358" s="48" t="str">
        <f>IF($C358="","",IFERROR(VLOOKUP($C358,'Plan Cultivos'!$A$5:$D$204,4,FALSE)&amp;"",""))</f>
        <v/>
      </c>
      <c r="F358" s="48" t="n"/>
      <c r="G358" s="48" t="n"/>
      <c r="H358" s="47" t="n"/>
      <c r="I358" s="47" t="n"/>
      <c r="J358" s="47" t="n"/>
      <c r="K358" s="49" t="n"/>
      <c r="L358" s="48" t="n"/>
      <c r="M358" s="49" t="n"/>
      <c r="N358" s="47" t="n"/>
      <c r="O358" s="47" t="n"/>
      <c r="P358" s="47" t="n"/>
      <c r="Q358" s="47" t="n"/>
      <c r="R358" s="48" t="str">
        <f>IF(AND($B358="",$G358=""),"",ML_RESP)</f>
        <v/>
      </c>
      <c r="S358" s="47" t="n"/>
      <c r="T358" s="47" t="n"/>
      <c r="U358" s="47" t="n"/>
    </row>
    <row r="359">
      <c r="A359" s="42" t="inlineStr">
        <is>
          <t>B-0355</t>
        </is>
      </c>
      <c r="B359" s="52" t="n"/>
      <c r="C359" s="43" t="str">
        <f>IF(AND($B359="",$G359=""),"",IF(COUNTIF('Plan Cultivos'!$D$5:$D$204,"?*")=1,INDEX('Plan Cultivos'!$A$5:$A$204,MATCH("?*",'Plan Cultivos'!$D$5:$D$204,0)),""))</f>
        <v/>
      </c>
      <c r="D359" s="41" t="str">
        <f>IF(AND($B359="",$G359=""),"",ML_N)</f>
        <v/>
      </c>
      <c r="E359" s="43" t="str">
        <f>IF($C359="","",IFERROR(VLOOKUP($C359,'Plan Cultivos'!$A$5:$D$204,4,FALSE)&amp;"",""))</f>
        <v/>
      </c>
      <c r="F359" s="43" t="n"/>
      <c r="G359" s="43" t="n"/>
      <c r="H359" s="45" t="n"/>
      <c r="I359" s="45" t="n"/>
      <c r="J359" s="45" t="n"/>
      <c r="K359" s="51" t="n"/>
      <c r="L359" s="43" t="n"/>
      <c r="M359" s="51" t="n"/>
      <c r="N359" s="45" t="n"/>
      <c r="O359" s="45" t="n"/>
      <c r="P359" s="45" t="n"/>
      <c r="Q359" s="45" t="n"/>
      <c r="R359" s="43" t="str">
        <f>IF(AND($B359="",$G359=""),"",ML_RESP)</f>
        <v/>
      </c>
      <c r="S359" s="45" t="n"/>
      <c r="T359" s="45" t="n"/>
      <c r="U359" s="45" t="n"/>
    </row>
    <row r="360">
      <c r="A360" s="57" t="inlineStr">
        <is>
          <t>B-0356</t>
        </is>
      </c>
      <c r="B360" s="59" t="n"/>
      <c r="C360" s="48" t="str">
        <f>IF(AND($B360="",$G360=""),"",IF(COUNTIF('Plan Cultivos'!$D$5:$D$204,"?*")=1,INDEX('Plan Cultivos'!$A$5:$A$204,MATCH("?*",'Plan Cultivos'!$D$5:$D$204,0)),""))</f>
        <v/>
      </c>
      <c r="D360" s="58" t="str">
        <f>IF(AND($B360="",$G360=""),"",ML_N)</f>
        <v/>
      </c>
      <c r="E360" s="48" t="str">
        <f>IF($C360="","",IFERROR(VLOOKUP($C360,'Plan Cultivos'!$A$5:$D$204,4,FALSE)&amp;"",""))</f>
        <v/>
      </c>
      <c r="F360" s="48" t="n"/>
      <c r="G360" s="48" t="n"/>
      <c r="H360" s="47" t="n"/>
      <c r="I360" s="47" t="n"/>
      <c r="J360" s="47" t="n"/>
      <c r="K360" s="49" t="n"/>
      <c r="L360" s="48" t="n"/>
      <c r="M360" s="49" t="n"/>
      <c r="N360" s="47" t="n"/>
      <c r="O360" s="47" t="n"/>
      <c r="P360" s="47" t="n"/>
      <c r="Q360" s="47" t="n"/>
      <c r="R360" s="48" t="str">
        <f>IF(AND($B360="",$G360=""),"",ML_RESP)</f>
        <v/>
      </c>
      <c r="S360" s="47" t="n"/>
      <c r="T360" s="47" t="n"/>
      <c r="U360" s="47" t="n"/>
    </row>
    <row r="361">
      <c r="A361" s="42" t="inlineStr">
        <is>
          <t>B-0357</t>
        </is>
      </c>
      <c r="B361" s="52" t="n"/>
      <c r="C361" s="43" t="str">
        <f>IF(AND($B361="",$G361=""),"",IF(COUNTIF('Plan Cultivos'!$D$5:$D$204,"?*")=1,INDEX('Plan Cultivos'!$A$5:$A$204,MATCH("?*",'Plan Cultivos'!$D$5:$D$204,0)),""))</f>
        <v/>
      </c>
      <c r="D361" s="41" t="str">
        <f>IF(AND($B361="",$G361=""),"",ML_N)</f>
        <v/>
      </c>
      <c r="E361" s="43" t="str">
        <f>IF($C361="","",IFERROR(VLOOKUP($C361,'Plan Cultivos'!$A$5:$D$204,4,FALSE)&amp;"",""))</f>
        <v/>
      </c>
      <c r="F361" s="43" t="n"/>
      <c r="G361" s="43" t="n"/>
      <c r="H361" s="45" t="n"/>
      <c r="I361" s="45" t="n"/>
      <c r="J361" s="45" t="n"/>
      <c r="K361" s="51" t="n"/>
      <c r="L361" s="43" t="n"/>
      <c r="M361" s="51" t="n"/>
      <c r="N361" s="45" t="n"/>
      <c r="O361" s="45" t="n"/>
      <c r="P361" s="45" t="n"/>
      <c r="Q361" s="45" t="n"/>
      <c r="R361" s="43" t="str">
        <f>IF(AND($B361="",$G361=""),"",ML_RESP)</f>
        <v/>
      </c>
      <c r="S361" s="45" t="n"/>
      <c r="T361" s="45" t="n"/>
      <c r="U361" s="45" t="n"/>
    </row>
    <row r="362">
      <c r="A362" s="57" t="inlineStr">
        <is>
          <t>B-0358</t>
        </is>
      </c>
      <c r="B362" s="59" t="n"/>
      <c r="C362" s="48" t="str">
        <f>IF(AND($B362="",$G362=""),"",IF(COUNTIF('Plan Cultivos'!$D$5:$D$204,"?*")=1,INDEX('Plan Cultivos'!$A$5:$A$204,MATCH("?*",'Plan Cultivos'!$D$5:$D$204,0)),""))</f>
        <v/>
      </c>
      <c r="D362" s="58" t="str">
        <f>IF(AND($B362="",$G362=""),"",ML_N)</f>
        <v/>
      </c>
      <c r="E362" s="48" t="str">
        <f>IF($C362="","",IFERROR(VLOOKUP($C362,'Plan Cultivos'!$A$5:$D$204,4,FALSE)&amp;"",""))</f>
        <v/>
      </c>
      <c r="F362" s="48" t="n"/>
      <c r="G362" s="48" t="n"/>
      <c r="H362" s="47" t="n"/>
      <c r="I362" s="47" t="n"/>
      <c r="J362" s="47" t="n"/>
      <c r="K362" s="49" t="n"/>
      <c r="L362" s="48" t="n"/>
      <c r="M362" s="49" t="n"/>
      <c r="N362" s="47" t="n"/>
      <c r="O362" s="47" t="n"/>
      <c r="P362" s="47" t="n"/>
      <c r="Q362" s="47" t="n"/>
      <c r="R362" s="48" t="str">
        <f>IF(AND($B362="",$G362=""),"",ML_RESP)</f>
        <v/>
      </c>
      <c r="S362" s="47" t="n"/>
      <c r="T362" s="47" t="n"/>
      <c r="U362" s="47" t="n"/>
    </row>
    <row r="363">
      <c r="A363" s="42" t="inlineStr">
        <is>
          <t>B-0359</t>
        </is>
      </c>
      <c r="B363" s="52" t="n"/>
      <c r="C363" s="43" t="str">
        <f>IF(AND($B363="",$G363=""),"",IF(COUNTIF('Plan Cultivos'!$D$5:$D$204,"?*")=1,INDEX('Plan Cultivos'!$A$5:$A$204,MATCH("?*",'Plan Cultivos'!$D$5:$D$204,0)),""))</f>
        <v/>
      </c>
      <c r="D363" s="41" t="str">
        <f>IF(AND($B363="",$G363=""),"",ML_N)</f>
        <v/>
      </c>
      <c r="E363" s="43" t="str">
        <f>IF($C363="","",IFERROR(VLOOKUP($C363,'Plan Cultivos'!$A$5:$D$204,4,FALSE)&amp;"",""))</f>
        <v/>
      </c>
      <c r="F363" s="43" t="n"/>
      <c r="G363" s="43" t="n"/>
      <c r="H363" s="45" t="n"/>
      <c r="I363" s="45" t="n"/>
      <c r="J363" s="45" t="n"/>
      <c r="K363" s="51" t="n"/>
      <c r="L363" s="43" t="n"/>
      <c r="M363" s="51" t="n"/>
      <c r="N363" s="45" t="n"/>
      <c r="O363" s="45" t="n"/>
      <c r="P363" s="45" t="n"/>
      <c r="Q363" s="45" t="n"/>
      <c r="R363" s="43" t="str">
        <f>IF(AND($B363="",$G363=""),"",ML_RESP)</f>
        <v/>
      </c>
      <c r="S363" s="45" t="n"/>
      <c r="T363" s="45" t="n"/>
      <c r="U363" s="45" t="n"/>
    </row>
    <row r="364">
      <c r="A364" s="57" t="inlineStr">
        <is>
          <t>B-0360</t>
        </is>
      </c>
      <c r="B364" s="59" t="n"/>
      <c r="C364" s="48" t="str">
        <f>IF(AND($B364="",$G364=""),"",IF(COUNTIF('Plan Cultivos'!$D$5:$D$204,"?*")=1,INDEX('Plan Cultivos'!$A$5:$A$204,MATCH("?*",'Plan Cultivos'!$D$5:$D$204,0)),""))</f>
        <v/>
      </c>
      <c r="D364" s="58" t="str">
        <f>IF(AND($B364="",$G364=""),"",ML_N)</f>
        <v/>
      </c>
      <c r="E364" s="48" t="str">
        <f>IF($C364="","",IFERROR(VLOOKUP($C364,'Plan Cultivos'!$A$5:$D$204,4,FALSE)&amp;"",""))</f>
        <v/>
      </c>
      <c r="F364" s="48" t="n"/>
      <c r="G364" s="48" t="n"/>
      <c r="H364" s="47" t="n"/>
      <c r="I364" s="47" t="n"/>
      <c r="J364" s="47" t="n"/>
      <c r="K364" s="49" t="n"/>
      <c r="L364" s="48" t="n"/>
      <c r="M364" s="49" t="n"/>
      <c r="N364" s="47" t="n"/>
      <c r="O364" s="47" t="n"/>
      <c r="P364" s="47" t="n"/>
      <c r="Q364" s="47" t="n"/>
      <c r="R364" s="48" t="str">
        <f>IF(AND($B364="",$G364=""),"",ML_RESP)</f>
        <v/>
      </c>
      <c r="S364" s="47" t="n"/>
      <c r="T364" s="47" t="n"/>
      <c r="U364" s="47" t="n"/>
    </row>
    <row r="365">
      <c r="A365" s="42" t="inlineStr">
        <is>
          <t>B-0361</t>
        </is>
      </c>
      <c r="B365" s="52" t="n"/>
      <c r="C365" s="43" t="str">
        <f>IF(AND($B365="",$G365=""),"",IF(COUNTIF('Plan Cultivos'!$D$5:$D$204,"?*")=1,INDEX('Plan Cultivos'!$A$5:$A$204,MATCH("?*",'Plan Cultivos'!$D$5:$D$204,0)),""))</f>
        <v/>
      </c>
      <c r="D365" s="41" t="str">
        <f>IF(AND($B365="",$G365=""),"",ML_N)</f>
        <v/>
      </c>
      <c r="E365" s="43" t="str">
        <f>IF($C365="","",IFERROR(VLOOKUP($C365,'Plan Cultivos'!$A$5:$D$204,4,FALSE)&amp;"",""))</f>
        <v/>
      </c>
      <c r="F365" s="43" t="n"/>
      <c r="G365" s="43" t="n"/>
      <c r="H365" s="45" t="n"/>
      <c r="I365" s="45" t="n"/>
      <c r="J365" s="45" t="n"/>
      <c r="K365" s="51" t="n"/>
      <c r="L365" s="43" t="n"/>
      <c r="M365" s="51" t="n"/>
      <c r="N365" s="45" t="n"/>
      <c r="O365" s="45" t="n"/>
      <c r="P365" s="45" t="n"/>
      <c r="Q365" s="45" t="n"/>
      <c r="R365" s="43" t="str">
        <f>IF(AND($B365="",$G365=""),"",ML_RESP)</f>
        <v/>
      </c>
      <c r="S365" s="45" t="n"/>
      <c r="T365" s="45" t="n"/>
      <c r="U365" s="45" t="n"/>
    </row>
    <row r="366">
      <c r="A366" s="57" t="inlineStr">
        <is>
          <t>B-0362</t>
        </is>
      </c>
      <c r="B366" s="59" t="n"/>
      <c r="C366" s="48" t="str">
        <f>IF(AND($B366="",$G366=""),"",IF(COUNTIF('Plan Cultivos'!$D$5:$D$204,"?*")=1,INDEX('Plan Cultivos'!$A$5:$A$204,MATCH("?*",'Plan Cultivos'!$D$5:$D$204,0)),""))</f>
        <v/>
      </c>
      <c r="D366" s="58" t="str">
        <f>IF(AND($B366="",$G366=""),"",ML_N)</f>
        <v/>
      </c>
      <c r="E366" s="48" t="str">
        <f>IF($C366="","",IFERROR(VLOOKUP($C366,'Plan Cultivos'!$A$5:$D$204,4,FALSE)&amp;"",""))</f>
        <v/>
      </c>
      <c r="F366" s="48" t="n"/>
      <c r="G366" s="48" t="n"/>
      <c r="H366" s="47" t="n"/>
      <c r="I366" s="47" t="n"/>
      <c r="J366" s="47" t="n"/>
      <c r="K366" s="49" t="n"/>
      <c r="L366" s="48" t="n"/>
      <c r="M366" s="49" t="n"/>
      <c r="N366" s="47" t="n"/>
      <c r="O366" s="47" t="n"/>
      <c r="P366" s="47" t="n"/>
      <c r="Q366" s="47" t="n"/>
      <c r="R366" s="48" t="str">
        <f>IF(AND($B366="",$G366=""),"",ML_RESP)</f>
        <v/>
      </c>
      <c r="S366" s="47" t="n"/>
      <c r="T366" s="47" t="n"/>
      <c r="U366" s="47" t="n"/>
    </row>
    <row r="367">
      <c r="A367" s="42" t="inlineStr">
        <is>
          <t>B-0363</t>
        </is>
      </c>
      <c r="B367" s="52" t="n"/>
      <c r="C367" s="43" t="str">
        <f>IF(AND($B367="",$G367=""),"",IF(COUNTIF('Plan Cultivos'!$D$5:$D$204,"?*")=1,INDEX('Plan Cultivos'!$A$5:$A$204,MATCH("?*",'Plan Cultivos'!$D$5:$D$204,0)),""))</f>
        <v/>
      </c>
      <c r="D367" s="41" t="str">
        <f>IF(AND($B367="",$G367=""),"",ML_N)</f>
        <v/>
      </c>
      <c r="E367" s="43" t="str">
        <f>IF($C367="","",IFERROR(VLOOKUP($C367,'Plan Cultivos'!$A$5:$D$204,4,FALSE)&amp;"",""))</f>
        <v/>
      </c>
      <c r="F367" s="43" t="n"/>
      <c r="G367" s="43" t="n"/>
      <c r="H367" s="45" t="n"/>
      <c r="I367" s="45" t="n"/>
      <c r="J367" s="45" t="n"/>
      <c r="K367" s="51" t="n"/>
      <c r="L367" s="43" t="n"/>
      <c r="M367" s="51" t="n"/>
      <c r="N367" s="45" t="n"/>
      <c r="O367" s="45" t="n"/>
      <c r="P367" s="45" t="n"/>
      <c r="Q367" s="45" t="n"/>
      <c r="R367" s="43" t="str">
        <f>IF(AND($B367="",$G367=""),"",ML_RESP)</f>
        <v/>
      </c>
      <c r="S367" s="45" t="n"/>
      <c r="T367" s="45" t="n"/>
      <c r="U367" s="45" t="n"/>
    </row>
    <row r="368">
      <c r="A368" s="57" t="inlineStr">
        <is>
          <t>B-0364</t>
        </is>
      </c>
      <c r="B368" s="59" t="n"/>
      <c r="C368" s="48" t="str">
        <f>IF(AND($B368="",$G368=""),"",IF(COUNTIF('Plan Cultivos'!$D$5:$D$204,"?*")=1,INDEX('Plan Cultivos'!$A$5:$A$204,MATCH("?*",'Plan Cultivos'!$D$5:$D$204,0)),""))</f>
        <v/>
      </c>
      <c r="D368" s="58" t="str">
        <f>IF(AND($B368="",$G368=""),"",ML_N)</f>
        <v/>
      </c>
      <c r="E368" s="48" t="str">
        <f>IF($C368="","",IFERROR(VLOOKUP($C368,'Plan Cultivos'!$A$5:$D$204,4,FALSE)&amp;"",""))</f>
        <v/>
      </c>
      <c r="F368" s="48" t="n"/>
      <c r="G368" s="48" t="n"/>
      <c r="H368" s="47" t="n"/>
      <c r="I368" s="47" t="n"/>
      <c r="J368" s="47" t="n"/>
      <c r="K368" s="49" t="n"/>
      <c r="L368" s="48" t="n"/>
      <c r="M368" s="49" t="n"/>
      <c r="N368" s="47" t="n"/>
      <c r="O368" s="47" t="n"/>
      <c r="P368" s="47" t="n"/>
      <c r="Q368" s="47" t="n"/>
      <c r="R368" s="48" t="str">
        <f>IF(AND($B368="",$G368=""),"",ML_RESP)</f>
        <v/>
      </c>
      <c r="S368" s="47" t="n"/>
      <c r="T368" s="47" t="n"/>
      <c r="U368" s="47" t="n"/>
    </row>
    <row r="369">
      <c r="A369" s="42" t="inlineStr">
        <is>
          <t>B-0365</t>
        </is>
      </c>
      <c r="B369" s="52" t="n"/>
      <c r="C369" s="43" t="str">
        <f>IF(AND($B369="",$G369=""),"",IF(COUNTIF('Plan Cultivos'!$D$5:$D$204,"?*")=1,INDEX('Plan Cultivos'!$A$5:$A$204,MATCH("?*",'Plan Cultivos'!$D$5:$D$204,0)),""))</f>
        <v/>
      </c>
      <c r="D369" s="41" t="str">
        <f>IF(AND($B369="",$G369=""),"",ML_N)</f>
        <v/>
      </c>
      <c r="E369" s="43" t="str">
        <f>IF($C369="","",IFERROR(VLOOKUP($C369,'Plan Cultivos'!$A$5:$D$204,4,FALSE)&amp;"",""))</f>
        <v/>
      </c>
      <c r="F369" s="43" t="n"/>
      <c r="G369" s="43" t="n"/>
      <c r="H369" s="45" t="n"/>
      <c r="I369" s="45" t="n"/>
      <c r="J369" s="45" t="n"/>
      <c r="K369" s="51" t="n"/>
      <c r="L369" s="43" t="n"/>
      <c r="M369" s="51" t="n"/>
      <c r="N369" s="45" t="n"/>
      <c r="O369" s="45" t="n"/>
      <c r="P369" s="45" t="n"/>
      <c r="Q369" s="45" t="n"/>
      <c r="R369" s="43" t="str">
        <f>IF(AND($B369="",$G369=""),"",ML_RESP)</f>
        <v/>
      </c>
      <c r="S369" s="45" t="n"/>
      <c r="T369" s="45" t="n"/>
      <c r="U369" s="45" t="n"/>
    </row>
    <row r="370">
      <c r="A370" s="57" t="inlineStr">
        <is>
          <t>B-0366</t>
        </is>
      </c>
      <c r="B370" s="59" t="n"/>
      <c r="C370" s="48" t="str">
        <f>IF(AND($B370="",$G370=""),"",IF(COUNTIF('Plan Cultivos'!$D$5:$D$204,"?*")=1,INDEX('Plan Cultivos'!$A$5:$A$204,MATCH("?*",'Plan Cultivos'!$D$5:$D$204,0)),""))</f>
        <v/>
      </c>
      <c r="D370" s="58" t="str">
        <f>IF(AND($B370="",$G370=""),"",ML_N)</f>
        <v/>
      </c>
      <c r="E370" s="48" t="str">
        <f>IF($C370="","",IFERROR(VLOOKUP($C370,'Plan Cultivos'!$A$5:$D$204,4,FALSE)&amp;"",""))</f>
        <v/>
      </c>
      <c r="F370" s="48" t="n"/>
      <c r="G370" s="48" t="n"/>
      <c r="H370" s="47" t="n"/>
      <c r="I370" s="47" t="n"/>
      <c r="J370" s="47" t="n"/>
      <c r="K370" s="49" t="n"/>
      <c r="L370" s="48" t="n"/>
      <c r="M370" s="49" t="n"/>
      <c r="N370" s="47" t="n"/>
      <c r="O370" s="47" t="n"/>
      <c r="P370" s="47" t="n"/>
      <c r="Q370" s="47" t="n"/>
      <c r="R370" s="48" t="str">
        <f>IF(AND($B370="",$G370=""),"",ML_RESP)</f>
        <v/>
      </c>
      <c r="S370" s="47" t="n"/>
      <c r="T370" s="47" t="n"/>
      <c r="U370" s="47" t="n"/>
    </row>
    <row r="371">
      <c r="A371" s="42" t="inlineStr">
        <is>
          <t>B-0367</t>
        </is>
      </c>
      <c r="B371" s="52" t="n"/>
      <c r="C371" s="43" t="str">
        <f>IF(AND($B371="",$G371=""),"",IF(COUNTIF('Plan Cultivos'!$D$5:$D$204,"?*")=1,INDEX('Plan Cultivos'!$A$5:$A$204,MATCH("?*",'Plan Cultivos'!$D$5:$D$204,0)),""))</f>
        <v/>
      </c>
      <c r="D371" s="41" t="str">
        <f>IF(AND($B371="",$G371=""),"",ML_N)</f>
        <v/>
      </c>
      <c r="E371" s="43" t="str">
        <f>IF($C371="","",IFERROR(VLOOKUP($C371,'Plan Cultivos'!$A$5:$D$204,4,FALSE)&amp;"",""))</f>
        <v/>
      </c>
      <c r="F371" s="43" t="n"/>
      <c r="G371" s="43" t="n"/>
      <c r="H371" s="45" t="n"/>
      <c r="I371" s="45" t="n"/>
      <c r="J371" s="45" t="n"/>
      <c r="K371" s="51" t="n"/>
      <c r="L371" s="43" t="n"/>
      <c r="M371" s="51" t="n"/>
      <c r="N371" s="45" t="n"/>
      <c r="O371" s="45" t="n"/>
      <c r="P371" s="45" t="n"/>
      <c r="Q371" s="45" t="n"/>
      <c r="R371" s="43" t="str">
        <f>IF(AND($B371="",$G371=""),"",ML_RESP)</f>
        <v/>
      </c>
      <c r="S371" s="45" t="n"/>
      <c r="T371" s="45" t="n"/>
      <c r="U371" s="45" t="n"/>
    </row>
    <row r="372">
      <c r="A372" s="57" t="inlineStr">
        <is>
          <t>B-0368</t>
        </is>
      </c>
      <c r="B372" s="59" t="n"/>
      <c r="C372" s="48" t="str">
        <f>IF(AND($B372="",$G372=""),"",IF(COUNTIF('Plan Cultivos'!$D$5:$D$204,"?*")=1,INDEX('Plan Cultivos'!$A$5:$A$204,MATCH("?*",'Plan Cultivos'!$D$5:$D$204,0)),""))</f>
        <v/>
      </c>
      <c r="D372" s="58" t="str">
        <f>IF(AND($B372="",$G372=""),"",ML_N)</f>
        <v/>
      </c>
      <c r="E372" s="48" t="str">
        <f>IF($C372="","",IFERROR(VLOOKUP($C372,'Plan Cultivos'!$A$5:$D$204,4,FALSE)&amp;"",""))</f>
        <v/>
      </c>
      <c r="F372" s="48" t="n"/>
      <c r="G372" s="48" t="n"/>
      <c r="H372" s="47" t="n"/>
      <c r="I372" s="47" t="n"/>
      <c r="J372" s="47" t="n"/>
      <c r="K372" s="49" t="n"/>
      <c r="L372" s="48" t="n"/>
      <c r="M372" s="49" t="n"/>
      <c r="N372" s="47" t="n"/>
      <c r="O372" s="47" t="n"/>
      <c r="P372" s="47" t="n"/>
      <c r="Q372" s="47" t="n"/>
      <c r="R372" s="48" t="str">
        <f>IF(AND($B372="",$G372=""),"",ML_RESP)</f>
        <v/>
      </c>
      <c r="S372" s="47" t="n"/>
      <c r="T372" s="47" t="n"/>
      <c r="U372" s="47" t="n"/>
    </row>
    <row r="373">
      <c r="A373" s="42" t="inlineStr">
        <is>
          <t>B-0369</t>
        </is>
      </c>
      <c r="B373" s="52" t="n"/>
      <c r="C373" s="43" t="str">
        <f>IF(AND($B373="",$G373=""),"",IF(COUNTIF('Plan Cultivos'!$D$5:$D$204,"?*")=1,INDEX('Plan Cultivos'!$A$5:$A$204,MATCH("?*",'Plan Cultivos'!$D$5:$D$204,0)),""))</f>
        <v/>
      </c>
      <c r="D373" s="41" t="str">
        <f>IF(AND($B373="",$G373=""),"",ML_N)</f>
        <v/>
      </c>
      <c r="E373" s="43" t="str">
        <f>IF($C373="","",IFERROR(VLOOKUP($C373,'Plan Cultivos'!$A$5:$D$204,4,FALSE)&amp;"",""))</f>
        <v/>
      </c>
      <c r="F373" s="43" t="n"/>
      <c r="G373" s="43" t="n"/>
      <c r="H373" s="45" t="n"/>
      <c r="I373" s="45" t="n"/>
      <c r="J373" s="45" t="n"/>
      <c r="K373" s="51" t="n"/>
      <c r="L373" s="43" t="n"/>
      <c r="M373" s="51" t="n"/>
      <c r="N373" s="45" t="n"/>
      <c r="O373" s="45" t="n"/>
      <c r="P373" s="45" t="n"/>
      <c r="Q373" s="45" t="n"/>
      <c r="R373" s="43" t="str">
        <f>IF(AND($B373="",$G373=""),"",ML_RESP)</f>
        <v/>
      </c>
      <c r="S373" s="45" t="n"/>
      <c r="T373" s="45" t="n"/>
      <c r="U373" s="45" t="n"/>
    </row>
    <row r="374">
      <c r="A374" s="57" t="inlineStr">
        <is>
          <t>B-0370</t>
        </is>
      </c>
      <c r="B374" s="59" t="n"/>
      <c r="C374" s="48" t="str">
        <f>IF(AND($B374="",$G374=""),"",IF(COUNTIF('Plan Cultivos'!$D$5:$D$204,"?*")=1,INDEX('Plan Cultivos'!$A$5:$A$204,MATCH("?*",'Plan Cultivos'!$D$5:$D$204,0)),""))</f>
        <v/>
      </c>
      <c r="D374" s="58" t="str">
        <f>IF(AND($B374="",$G374=""),"",ML_N)</f>
        <v/>
      </c>
      <c r="E374" s="48" t="str">
        <f>IF($C374="","",IFERROR(VLOOKUP($C374,'Plan Cultivos'!$A$5:$D$204,4,FALSE)&amp;"",""))</f>
        <v/>
      </c>
      <c r="F374" s="48" t="n"/>
      <c r="G374" s="48" t="n"/>
      <c r="H374" s="47" t="n"/>
      <c r="I374" s="47" t="n"/>
      <c r="J374" s="47" t="n"/>
      <c r="K374" s="49" t="n"/>
      <c r="L374" s="48" t="n"/>
      <c r="M374" s="49" t="n"/>
      <c r="N374" s="47" t="n"/>
      <c r="O374" s="47" t="n"/>
      <c r="P374" s="47" t="n"/>
      <c r="Q374" s="47" t="n"/>
      <c r="R374" s="48" t="str">
        <f>IF(AND($B374="",$G374=""),"",ML_RESP)</f>
        <v/>
      </c>
      <c r="S374" s="47" t="n"/>
      <c r="T374" s="47" t="n"/>
      <c r="U374" s="47" t="n"/>
    </row>
    <row r="375">
      <c r="A375" s="42" t="inlineStr">
        <is>
          <t>B-0371</t>
        </is>
      </c>
      <c r="B375" s="52" t="n"/>
      <c r="C375" s="43" t="str">
        <f>IF(AND($B375="",$G375=""),"",IF(COUNTIF('Plan Cultivos'!$D$5:$D$204,"?*")=1,INDEX('Plan Cultivos'!$A$5:$A$204,MATCH("?*",'Plan Cultivos'!$D$5:$D$204,0)),""))</f>
        <v/>
      </c>
      <c r="D375" s="41" t="str">
        <f>IF(AND($B375="",$G375=""),"",ML_N)</f>
        <v/>
      </c>
      <c r="E375" s="43" t="str">
        <f>IF($C375="","",IFERROR(VLOOKUP($C375,'Plan Cultivos'!$A$5:$D$204,4,FALSE)&amp;"",""))</f>
        <v/>
      </c>
      <c r="F375" s="43" t="n"/>
      <c r="G375" s="43" t="n"/>
      <c r="H375" s="45" t="n"/>
      <c r="I375" s="45" t="n"/>
      <c r="J375" s="45" t="n"/>
      <c r="K375" s="51" t="n"/>
      <c r="L375" s="43" t="n"/>
      <c r="M375" s="51" t="n"/>
      <c r="N375" s="45" t="n"/>
      <c r="O375" s="45" t="n"/>
      <c r="P375" s="45" t="n"/>
      <c r="Q375" s="45" t="n"/>
      <c r="R375" s="43" t="str">
        <f>IF(AND($B375="",$G375=""),"",ML_RESP)</f>
        <v/>
      </c>
      <c r="S375" s="45" t="n"/>
      <c r="T375" s="45" t="n"/>
      <c r="U375" s="45" t="n"/>
    </row>
    <row r="376">
      <c r="A376" s="57" t="inlineStr">
        <is>
          <t>B-0372</t>
        </is>
      </c>
      <c r="B376" s="59" t="n"/>
      <c r="C376" s="48" t="str">
        <f>IF(AND($B376="",$G376=""),"",IF(COUNTIF('Plan Cultivos'!$D$5:$D$204,"?*")=1,INDEX('Plan Cultivos'!$A$5:$A$204,MATCH("?*",'Plan Cultivos'!$D$5:$D$204,0)),""))</f>
        <v/>
      </c>
      <c r="D376" s="58" t="str">
        <f>IF(AND($B376="",$G376=""),"",ML_N)</f>
        <v/>
      </c>
      <c r="E376" s="48" t="str">
        <f>IF($C376="","",IFERROR(VLOOKUP($C376,'Plan Cultivos'!$A$5:$D$204,4,FALSE)&amp;"",""))</f>
        <v/>
      </c>
      <c r="F376" s="48" t="n"/>
      <c r="G376" s="48" t="n"/>
      <c r="H376" s="47" t="n"/>
      <c r="I376" s="47" t="n"/>
      <c r="J376" s="47" t="n"/>
      <c r="K376" s="49" t="n"/>
      <c r="L376" s="48" t="n"/>
      <c r="M376" s="49" t="n"/>
      <c r="N376" s="47" t="n"/>
      <c r="O376" s="47" t="n"/>
      <c r="P376" s="47" t="n"/>
      <c r="Q376" s="47" t="n"/>
      <c r="R376" s="48" t="str">
        <f>IF(AND($B376="",$G376=""),"",ML_RESP)</f>
        <v/>
      </c>
      <c r="S376" s="47" t="n"/>
      <c r="T376" s="47" t="n"/>
      <c r="U376" s="47" t="n"/>
    </row>
    <row r="377">
      <c r="A377" s="42" t="inlineStr">
        <is>
          <t>B-0373</t>
        </is>
      </c>
      <c r="B377" s="52" t="n"/>
      <c r="C377" s="43" t="str">
        <f>IF(AND($B377="",$G377=""),"",IF(COUNTIF('Plan Cultivos'!$D$5:$D$204,"?*")=1,INDEX('Plan Cultivos'!$A$5:$A$204,MATCH("?*",'Plan Cultivos'!$D$5:$D$204,0)),""))</f>
        <v/>
      </c>
      <c r="D377" s="41" t="str">
        <f>IF(AND($B377="",$G377=""),"",ML_N)</f>
        <v/>
      </c>
      <c r="E377" s="43" t="str">
        <f>IF($C377="","",IFERROR(VLOOKUP($C377,'Plan Cultivos'!$A$5:$D$204,4,FALSE)&amp;"",""))</f>
        <v/>
      </c>
      <c r="F377" s="43" t="n"/>
      <c r="G377" s="43" t="n"/>
      <c r="H377" s="45" t="n"/>
      <c r="I377" s="45" t="n"/>
      <c r="J377" s="45" t="n"/>
      <c r="K377" s="51" t="n"/>
      <c r="L377" s="43" t="n"/>
      <c r="M377" s="51" t="n"/>
      <c r="N377" s="45" t="n"/>
      <c r="O377" s="45" t="n"/>
      <c r="P377" s="45" t="n"/>
      <c r="Q377" s="45" t="n"/>
      <c r="R377" s="43" t="str">
        <f>IF(AND($B377="",$G377=""),"",ML_RESP)</f>
        <v/>
      </c>
      <c r="S377" s="45" t="n"/>
      <c r="T377" s="45" t="n"/>
      <c r="U377" s="45" t="n"/>
    </row>
    <row r="378">
      <c r="A378" s="57" t="inlineStr">
        <is>
          <t>B-0374</t>
        </is>
      </c>
      <c r="B378" s="59" t="n"/>
      <c r="C378" s="48" t="str">
        <f>IF(AND($B378="",$G378=""),"",IF(COUNTIF('Plan Cultivos'!$D$5:$D$204,"?*")=1,INDEX('Plan Cultivos'!$A$5:$A$204,MATCH("?*",'Plan Cultivos'!$D$5:$D$204,0)),""))</f>
        <v/>
      </c>
      <c r="D378" s="58" t="str">
        <f>IF(AND($B378="",$G378=""),"",ML_N)</f>
        <v/>
      </c>
      <c r="E378" s="48" t="str">
        <f>IF($C378="","",IFERROR(VLOOKUP($C378,'Plan Cultivos'!$A$5:$D$204,4,FALSE)&amp;"",""))</f>
        <v/>
      </c>
      <c r="F378" s="48" t="n"/>
      <c r="G378" s="48" t="n"/>
      <c r="H378" s="47" t="n"/>
      <c r="I378" s="47" t="n"/>
      <c r="J378" s="47" t="n"/>
      <c r="K378" s="49" t="n"/>
      <c r="L378" s="48" t="n"/>
      <c r="M378" s="49" t="n"/>
      <c r="N378" s="47" t="n"/>
      <c r="O378" s="47" t="n"/>
      <c r="P378" s="47" t="n"/>
      <c r="Q378" s="47" t="n"/>
      <c r="R378" s="48" t="str">
        <f>IF(AND($B378="",$G378=""),"",ML_RESP)</f>
        <v/>
      </c>
      <c r="S378" s="47" t="n"/>
      <c r="T378" s="47" t="n"/>
      <c r="U378" s="47" t="n"/>
    </row>
    <row r="379">
      <c r="A379" s="42" t="inlineStr">
        <is>
          <t>B-0375</t>
        </is>
      </c>
      <c r="B379" s="52" t="n"/>
      <c r="C379" s="43" t="str">
        <f>IF(AND($B379="",$G379=""),"",IF(COUNTIF('Plan Cultivos'!$D$5:$D$204,"?*")=1,INDEX('Plan Cultivos'!$A$5:$A$204,MATCH("?*",'Plan Cultivos'!$D$5:$D$204,0)),""))</f>
        <v/>
      </c>
      <c r="D379" s="41" t="str">
        <f>IF(AND($B379="",$G379=""),"",ML_N)</f>
        <v/>
      </c>
      <c r="E379" s="43" t="str">
        <f>IF($C379="","",IFERROR(VLOOKUP($C379,'Plan Cultivos'!$A$5:$D$204,4,FALSE)&amp;"",""))</f>
        <v/>
      </c>
      <c r="F379" s="43" t="n"/>
      <c r="G379" s="43" t="n"/>
      <c r="H379" s="45" t="n"/>
      <c r="I379" s="45" t="n"/>
      <c r="J379" s="45" t="n"/>
      <c r="K379" s="51" t="n"/>
      <c r="L379" s="43" t="n"/>
      <c r="M379" s="51" t="n"/>
      <c r="N379" s="45" t="n"/>
      <c r="O379" s="45" t="n"/>
      <c r="P379" s="45" t="n"/>
      <c r="Q379" s="45" t="n"/>
      <c r="R379" s="43" t="str">
        <f>IF(AND($B379="",$G379=""),"",ML_RESP)</f>
        <v/>
      </c>
      <c r="S379" s="45" t="n"/>
      <c r="T379" s="45" t="n"/>
      <c r="U379" s="45" t="n"/>
    </row>
    <row r="380">
      <c r="A380" s="57" t="inlineStr">
        <is>
          <t>B-0376</t>
        </is>
      </c>
      <c r="B380" s="59" t="n"/>
      <c r="C380" s="48" t="str">
        <f>IF(AND($B380="",$G380=""),"",IF(COUNTIF('Plan Cultivos'!$D$5:$D$204,"?*")=1,INDEX('Plan Cultivos'!$A$5:$A$204,MATCH("?*",'Plan Cultivos'!$D$5:$D$204,0)),""))</f>
        <v/>
      </c>
      <c r="D380" s="58" t="str">
        <f>IF(AND($B380="",$G380=""),"",ML_N)</f>
        <v/>
      </c>
      <c r="E380" s="48" t="str">
        <f>IF($C380="","",IFERROR(VLOOKUP($C380,'Plan Cultivos'!$A$5:$D$204,4,FALSE)&amp;"",""))</f>
        <v/>
      </c>
      <c r="F380" s="48" t="n"/>
      <c r="G380" s="48" t="n"/>
      <c r="H380" s="47" t="n"/>
      <c r="I380" s="47" t="n"/>
      <c r="J380" s="47" t="n"/>
      <c r="K380" s="49" t="n"/>
      <c r="L380" s="48" t="n"/>
      <c r="M380" s="49" t="n"/>
      <c r="N380" s="47" t="n"/>
      <c r="O380" s="47" t="n"/>
      <c r="P380" s="47" t="n"/>
      <c r="Q380" s="47" t="n"/>
      <c r="R380" s="48" t="str">
        <f>IF(AND($B380="",$G380=""),"",ML_RESP)</f>
        <v/>
      </c>
      <c r="S380" s="47" t="n"/>
      <c r="T380" s="47" t="n"/>
      <c r="U380" s="47" t="n"/>
    </row>
    <row r="381">
      <c r="A381" s="42" t="inlineStr">
        <is>
          <t>B-0377</t>
        </is>
      </c>
      <c r="B381" s="52" t="n"/>
      <c r="C381" s="43" t="str">
        <f>IF(AND($B381="",$G381=""),"",IF(COUNTIF('Plan Cultivos'!$D$5:$D$204,"?*")=1,INDEX('Plan Cultivos'!$A$5:$A$204,MATCH("?*",'Plan Cultivos'!$D$5:$D$204,0)),""))</f>
        <v/>
      </c>
      <c r="D381" s="41" t="str">
        <f>IF(AND($B381="",$G381=""),"",ML_N)</f>
        <v/>
      </c>
      <c r="E381" s="43" t="str">
        <f>IF($C381="","",IFERROR(VLOOKUP($C381,'Plan Cultivos'!$A$5:$D$204,4,FALSE)&amp;"",""))</f>
        <v/>
      </c>
      <c r="F381" s="43" t="n"/>
      <c r="G381" s="43" t="n"/>
      <c r="H381" s="45" t="n"/>
      <c r="I381" s="45" t="n"/>
      <c r="J381" s="45" t="n"/>
      <c r="K381" s="51" t="n"/>
      <c r="L381" s="43" t="n"/>
      <c r="M381" s="51" t="n"/>
      <c r="N381" s="45" t="n"/>
      <c r="O381" s="45" t="n"/>
      <c r="P381" s="45" t="n"/>
      <c r="Q381" s="45" t="n"/>
      <c r="R381" s="43" t="str">
        <f>IF(AND($B381="",$G381=""),"",ML_RESP)</f>
        <v/>
      </c>
      <c r="S381" s="45" t="n"/>
      <c r="T381" s="45" t="n"/>
      <c r="U381" s="45" t="n"/>
    </row>
    <row r="382">
      <c r="A382" s="57" t="inlineStr">
        <is>
          <t>B-0378</t>
        </is>
      </c>
      <c r="B382" s="59" t="n"/>
      <c r="C382" s="48" t="str">
        <f>IF(AND($B382="",$G382=""),"",IF(COUNTIF('Plan Cultivos'!$D$5:$D$204,"?*")=1,INDEX('Plan Cultivos'!$A$5:$A$204,MATCH("?*",'Plan Cultivos'!$D$5:$D$204,0)),""))</f>
        <v/>
      </c>
      <c r="D382" s="58" t="str">
        <f>IF(AND($B382="",$G382=""),"",ML_N)</f>
        <v/>
      </c>
      <c r="E382" s="48" t="str">
        <f>IF($C382="","",IFERROR(VLOOKUP($C382,'Plan Cultivos'!$A$5:$D$204,4,FALSE)&amp;"",""))</f>
        <v/>
      </c>
      <c r="F382" s="48" t="n"/>
      <c r="G382" s="48" t="n"/>
      <c r="H382" s="47" t="n"/>
      <c r="I382" s="47" t="n"/>
      <c r="J382" s="47" t="n"/>
      <c r="K382" s="49" t="n"/>
      <c r="L382" s="48" t="n"/>
      <c r="M382" s="49" t="n"/>
      <c r="N382" s="47" t="n"/>
      <c r="O382" s="47" t="n"/>
      <c r="P382" s="47" t="n"/>
      <c r="Q382" s="47" t="n"/>
      <c r="R382" s="48" t="str">
        <f>IF(AND($B382="",$G382=""),"",ML_RESP)</f>
        <v/>
      </c>
      <c r="S382" s="47" t="n"/>
      <c r="T382" s="47" t="n"/>
      <c r="U382" s="47" t="n"/>
    </row>
    <row r="383">
      <c r="A383" s="42" t="inlineStr">
        <is>
          <t>B-0379</t>
        </is>
      </c>
      <c r="B383" s="52" t="n"/>
      <c r="C383" s="43" t="str">
        <f>IF(AND($B383="",$G383=""),"",IF(COUNTIF('Plan Cultivos'!$D$5:$D$204,"?*")=1,INDEX('Plan Cultivos'!$A$5:$A$204,MATCH("?*",'Plan Cultivos'!$D$5:$D$204,0)),""))</f>
        <v/>
      </c>
      <c r="D383" s="41" t="str">
        <f>IF(AND($B383="",$G383=""),"",ML_N)</f>
        <v/>
      </c>
      <c r="E383" s="43" t="str">
        <f>IF($C383="","",IFERROR(VLOOKUP($C383,'Plan Cultivos'!$A$5:$D$204,4,FALSE)&amp;"",""))</f>
        <v/>
      </c>
      <c r="F383" s="43" t="n"/>
      <c r="G383" s="43" t="n"/>
      <c r="H383" s="45" t="n"/>
      <c r="I383" s="45" t="n"/>
      <c r="J383" s="45" t="n"/>
      <c r="K383" s="51" t="n"/>
      <c r="L383" s="43" t="n"/>
      <c r="M383" s="51" t="n"/>
      <c r="N383" s="45" t="n"/>
      <c r="O383" s="45" t="n"/>
      <c r="P383" s="45" t="n"/>
      <c r="Q383" s="45" t="n"/>
      <c r="R383" s="43" t="str">
        <f>IF(AND($B383="",$G383=""),"",ML_RESP)</f>
        <v/>
      </c>
      <c r="S383" s="45" t="n"/>
      <c r="T383" s="45" t="n"/>
      <c r="U383" s="45" t="n"/>
    </row>
    <row r="384">
      <c r="A384" s="57" t="inlineStr">
        <is>
          <t>B-0380</t>
        </is>
      </c>
      <c r="B384" s="59" t="n"/>
      <c r="C384" s="48" t="str">
        <f>IF(AND($B384="",$G384=""),"",IF(COUNTIF('Plan Cultivos'!$D$5:$D$204,"?*")=1,INDEX('Plan Cultivos'!$A$5:$A$204,MATCH("?*",'Plan Cultivos'!$D$5:$D$204,0)),""))</f>
        <v/>
      </c>
      <c r="D384" s="58" t="str">
        <f>IF(AND($B384="",$G384=""),"",ML_N)</f>
        <v/>
      </c>
      <c r="E384" s="48" t="str">
        <f>IF($C384="","",IFERROR(VLOOKUP($C384,'Plan Cultivos'!$A$5:$D$204,4,FALSE)&amp;"",""))</f>
        <v/>
      </c>
      <c r="F384" s="48" t="n"/>
      <c r="G384" s="48" t="n"/>
      <c r="H384" s="47" t="n"/>
      <c r="I384" s="47" t="n"/>
      <c r="J384" s="47" t="n"/>
      <c r="K384" s="49" t="n"/>
      <c r="L384" s="48" t="n"/>
      <c r="M384" s="49" t="n"/>
      <c r="N384" s="47" t="n"/>
      <c r="O384" s="47" t="n"/>
      <c r="P384" s="47" t="n"/>
      <c r="Q384" s="47" t="n"/>
      <c r="R384" s="48" t="str">
        <f>IF(AND($B384="",$G384=""),"",ML_RESP)</f>
        <v/>
      </c>
      <c r="S384" s="47" t="n"/>
      <c r="T384" s="47" t="n"/>
      <c r="U384" s="47" t="n"/>
    </row>
    <row r="385">
      <c r="A385" s="42" t="inlineStr">
        <is>
          <t>B-0381</t>
        </is>
      </c>
      <c r="B385" s="52" t="n"/>
      <c r="C385" s="43" t="str">
        <f>IF(AND($B385="",$G385=""),"",IF(COUNTIF('Plan Cultivos'!$D$5:$D$204,"?*")=1,INDEX('Plan Cultivos'!$A$5:$A$204,MATCH("?*",'Plan Cultivos'!$D$5:$D$204,0)),""))</f>
        <v/>
      </c>
      <c r="D385" s="41" t="str">
        <f>IF(AND($B385="",$G385=""),"",ML_N)</f>
        <v/>
      </c>
      <c r="E385" s="43" t="str">
        <f>IF($C385="","",IFERROR(VLOOKUP($C385,'Plan Cultivos'!$A$5:$D$204,4,FALSE)&amp;"",""))</f>
        <v/>
      </c>
      <c r="F385" s="43" t="n"/>
      <c r="G385" s="43" t="n"/>
      <c r="H385" s="45" t="n"/>
      <c r="I385" s="45" t="n"/>
      <c r="J385" s="45" t="n"/>
      <c r="K385" s="51" t="n"/>
      <c r="L385" s="43" t="n"/>
      <c r="M385" s="51" t="n"/>
      <c r="N385" s="45" t="n"/>
      <c r="O385" s="45" t="n"/>
      <c r="P385" s="45" t="n"/>
      <c r="Q385" s="45" t="n"/>
      <c r="R385" s="43" t="str">
        <f>IF(AND($B385="",$G385=""),"",ML_RESP)</f>
        <v/>
      </c>
      <c r="S385" s="45" t="n"/>
      <c r="T385" s="45" t="n"/>
      <c r="U385" s="45" t="n"/>
    </row>
    <row r="386">
      <c r="A386" s="57" t="inlineStr">
        <is>
          <t>B-0382</t>
        </is>
      </c>
      <c r="B386" s="59" t="n"/>
      <c r="C386" s="48" t="str">
        <f>IF(AND($B386="",$G386=""),"",IF(COUNTIF('Plan Cultivos'!$D$5:$D$204,"?*")=1,INDEX('Plan Cultivos'!$A$5:$A$204,MATCH("?*",'Plan Cultivos'!$D$5:$D$204,0)),""))</f>
        <v/>
      </c>
      <c r="D386" s="58" t="str">
        <f>IF(AND($B386="",$G386=""),"",ML_N)</f>
        <v/>
      </c>
      <c r="E386" s="48" t="str">
        <f>IF($C386="","",IFERROR(VLOOKUP($C386,'Plan Cultivos'!$A$5:$D$204,4,FALSE)&amp;"",""))</f>
        <v/>
      </c>
      <c r="F386" s="48" t="n"/>
      <c r="G386" s="48" t="n"/>
      <c r="H386" s="47" t="n"/>
      <c r="I386" s="47" t="n"/>
      <c r="J386" s="47" t="n"/>
      <c r="K386" s="49" t="n"/>
      <c r="L386" s="48" t="n"/>
      <c r="M386" s="49" t="n"/>
      <c r="N386" s="47" t="n"/>
      <c r="O386" s="47" t="n"/>
      <c r="P386" s="47" t="n"/>
      <c r="Q386" s="47" t="n"/>
      <c r="R386" s="48" t="str">
        <f>IF(AND($B386="",$G386=""),"",ML_RESP)</f>
        <v/>
      </c>
      <c r="S386" s="47" t="n"/>
      <c r="T386" s="47" t="n"/>
      <c r="U386" s="47" t="n"/>
    </row>
    <row r="387">
      <c r="A387" s="42" t="inlineStr">
        <is>
          <t>B-0383</t>
        </is>
      </c>
      <c r="B387" s="52" t="n"/>
      <c r="C387" s="43" t="str">
        <f>IF(AND($B387="",$G387=""),"",IF(COUNTIF('Plan Cultivos'!$D$5:$D$204,"?*")=1,INDEX('Plan Cultivos'!$A$5:$A$204,MATCH("?*",'Plan Cultivos'!$D$5:$D$204,0)),""))</f>
        <v/>
      </c>
      <c r="D387" s="41" t="str">
        <f>IF(AND($B387="",$G387=""),"",ML_N)</f>
        <v/>
      </c>
      <c r="E387" s="43" t="str">
        <f>IF($C387="","",IFERROR(VLOOKUP($C387,'Plan Cultivos'!$A$5:$D$204,4,FALSE)&amp;"",""))</f>
        <v/>
      </c>
      <c r="F387" s="43" t="n"/>
      <c r="G387" s="43" t="n"/>
      <c r="H387" s="45" t="n"/>
      <c r="I387" s="45" t="n"/>
      <c r="J387" s="45" t="n"/>
      <c r="K387" s="51" t="n"/>
      <c r="L387" s="43" t="n"/>
      <c r="M387" s="51" t="n"/>
      <c r="N387" s="45" t="n"/>
      <c r="O387" s="45" t="n"/>
      <c r="P387" s="45" t="n"/>
      <c r="Q387" s="45" t="n"/>
      <c r="R387" s="43" t="str">
        <f>IF(AND($B387="",$G387=""),"",ML_RESP)</f>
        <v/>
      </c>
      <c r="S387" s="45" t="n"/>
      <c r="T387" s="45" t="n"/>
      <c r="U387" s="45" t="n"/>
    </row>
    <row r="388">
      <c r="A388" s="57" t="inlineStr">
        <is>
          <t>B-0384</t>
        </is>
      </c>
      <c r="B388" s="59" t="n"/>
      <c r="C388" s="48" t="str">
        <f>IF(AND($B388="",$G388=""),"",IF(COUNTIF('Plan Cultivos'!$D$5:$D$204,"?*")=1,INDEX('Plan Cultivos'!$A$5:$A$204,MATCH("?*",'Plan Cultivos'!$D$5:$D$204,0)),""))</f>
        <v/>
      </c>
      <c r="D388" s="58" t="str">
        <f>IF(AND($B388="",$G388=""),"",ML_N)</f>
        <v/>
      </c>
      <c r="E388" s="48" t="str">
        <f>IF($C388="","",IFERROR(VLOOKUP($C388,'Plan Cultivos'!$A$5:$D$204,4,FALSE)&amp;"",""))</f>
        <v/>
      </c>
      <c r="F388" s="48" t="n"/>
      <c r="G388" s="48" t="n"/>
      <c r="H388" s="47" t="n"/>
      <c r="I388" s="47" t="n"/>
      <c r="J388" s="47" t="n"/>
      <c r="K388" s="49" t="n"/>
      <c r="L388" s="48" t="n"/>
      <c r="M388" s="49" t="n"/>
      <c r="N388" s="47" t="n"/>
      <c r="O388" s="47" t="n"/>
      <c r="P388" s="47" t="n"/>
      <c r="Q388" s="47" t="n"/>
      <c r="R388" s="48" t="str">
        <f>IF(AND($B388="",$G388=""),"",ML_RESP)</f>
        <v/>
      </c>
      <c r="S388" s="47" t="n"/>
      <c r="T388" s="47" t="n"/>
      <c r="U388" s="47" t="n"/>
    </row>
    <row r="389">
      <c r="A389" s="42" t="inlineStr">
        <is>
          <t>B-0385</t>
        </is>
      </c>
      <c r="B389" s="52" t="n"/>
      <c r="C389" s="43" t="str">
        <f>IF(AND($B389="",$G389=""),"",IF(COUNTIF('Plan Cultivos'!$D$5:$D$204,"?*")=1,INDEX('Plan Cultivos'!$A$5:$A$204,MATCH("?*",'Plan Cultivos'!$D$5:$D$204,0)),""))</f>
        <v/>
      </c>
      <c r="D389" s="41" t="str">
        <f>IF(AND($B389="",$G389=""),"",ML_N)</f>
        <v/>
      </c>
      <c r="E389" s="43" t="str">
        <f>IF($C389="","",IFERROR(VLOOKUP($C389,'Plan Cultivos'!$A$5:$D$204,4,FALSE)&amp;"",""))</f>
        <v/>
      </c>
      <c r="F389" s="43" t="n"/>
      <c r="G389" s="43" t="n"/>
      <c r="H389" s="45" t="n"/>
      <c r="I389" s="45" t="n"/>
      <c r="J389" s="45" t="n"/>
      <c r="K389" s="51" t="n"/>
      <c r="L389" s="43" t="n"/>
      <c r="M389" s="51" t="n"/>
      <c r="N389" s="45" t="n"/>
      <c r="O389" s="45" t="n"/>
      <c r="P389" s="45" t="n"/>
      <c r="Q389" s="45" t="n"/>
      <c r="R389" s="43" t="str">
        <f>IF(AND($B389="",$G389=""),"",ML_RESP)</f>
        <v/>
      </c>
      <c r="S389" s="45" t="n"/>
      <c r="T389" s="45" t="n"/>
      <c r="U389" s="45" t="n"/>
    </row>
    <row r="390">
      <c r="A390" s="57" t="inlineStr">
        <is>
          <t>B-0386</t>
        </is>
      </c>
      <c r="B390" s="59" t="n"/>
      <c r="C390" s="48" t="str">
        <f>IF(AND($B390="",$G390=""),"",IF(COUNTIF('Plan Cultivos'!$D$5:$D$204,"?*")=1,INDEX('Plan Cultivos'!$A$5:$A$204,MATCH("?*",'Plan Cultivos'!$D$5:$D$204,0)),""))</f>
        <v/>
      </c>
      <c r="D390" s="58" t="str">
        <f>IF(AND($B390="",$G390=""),"",ML_N)</f>
        <v/>
      </c>
      <c r="E390" s="48" t="str">
        <f>IF($C390="","",IFERROR(VLOOKUP($C390,'Plan Cultivos'!$A$5:$D$204,4,FALSE)&amp;"",""))</f>
        <v/>
      </c>
      <c r="F390" s="48" t="n"/>
      <c r="G390" s="48" t="n"/>
      <c r="H390" s="47" t="n"/>
      <c r="I390" s="47" t="n"/>
      <c r="J390" s="47" t="n"/>
      <c r="K390" s="49" t="n"/>
      <c r="L390" s="48" t="n"/>
      <c r="M390" s="49" t="n"/>
      <c r="N390" s="47" t="n"/>
      <c r="O390" s="47" t="n"/>
      <c r="P390" s="47" t="n"/>
      <c r="Q390" s="47" t="n"/>
      <c r="R390" s="48" t="str">
        <f>IF(AND($B390="",$G390=""),"",ML_RESP)</f>
        <v/>
      </c>
      <c r="S390" s="47" t="n"/>
      <c r="T390" s="47" t="n"/>
      <c r="U390" s="47" t="n"/>
    </row>
    <row r="391">
      <c r="A391" s="42" t="inlineStr">
        <is>
          <t>B-0387</t>
        </is>
      </c>
      <c r="B391" s="52" t="n"/>
      <c r="C391" s="43" t="str">
        <f>IF(AND($B391="",$G391=""),"",IF(COUNTIF('Plan Cultivos'!$D$5:$D$204,"?*")=1,INDEX('Plan Cultivos'!$A$5:$A$204,MATCH("?*",'Plan Cultivos'!$D$5:$D$204,0)),""))</f>
        <v/>
      </c>
      <c r="D391" s="41" t="str">
        <f>IF(AND($B391="",$G391=""),"",ML_N)</f>
        <v/>
      </c>
      <c r="E391" s="43" t="str">
        <f>IF($C391="","",IFERROR(VLOOKUP($C391,'Plan Cultivos'!$A$5:$D$204,4,FALSE)&amp;"",""))</f>
        <v/>
      </c>
      <c r="F391" s="43" t="n"/>
      <c r="G391" s="43" t="n"/>
      <c r="H391" s="45" t="n"/>
      <c r="I391" s="45" t="n"/>
      <c r="J391" s="45" t="n"/>
      <c r="K391" s="51" t="n"/>
      <c r="L391" s="43" t="n"/>
      <c r="M391" s="51" t="n"/>
      <c r="N391" s="45" t="n"/>
      <c r="O391" s="45" t="n"/>
      <c r="P391" s="45" t="n"/>
      <c r="Q391" s="45" t="n"/>
      <c r="R391" s="43" t="str">
        <f>IF(AND($B391="",$G391=""),"",ML_RESP)</f>
        <v/>
      </c>
      <c r="S391" s="45" t="n"/>
      <c r="T391" s="45" t="n"/>
      <c r="U391" s="45" t="n"/>
    </row>
    <row r="392">
      <c r="A392" s="57" t="inlineStr">
        <is>
          <t>B-0388</t>
        </is>
      </c>
      <c r="B392" s="59" t="n"/>
      <c r="C392" s="48" t="str">
        <f>IF(AND($B392="",$G392=""),"",IF(COUNTIF('Plan Cultivos'!$D$5:$D$204,"?*")=1,INDEX('Plan Cultivos'!$A$5:$A$204,MATCH("?*",'Plan Cultivos'!$D$5:$D$204,0)),""))</f>
        <v/>
      </c>
      <c r="D392" s="58" t="str">
        <f>IF(AND($B392="",$G392=""),"",ML_N)</f>
        <v/>
      </c>
      <c r="E392" s="48" t="str">
        <f>IF($C392="","",IFERROR(VLOOKUP($C392,'Plan Cultivos'!$A$5:$D$204,4,FALSE)&amp;"",""))</f>
        <v/>
      </c>
      <c r="F392" s="48" t="n"/>
      <c r="G392" s="48" t="n"/>
      <c r="H392" s="47" t="n"/>
      <c r="I392" s="47" t="n"/>
      <c r="J392" s="47" t="n"/>
      <c r="K392" s="49" t="n"/>
      <c r="L392" s="48" t="n"/>
      <c r="M392" s="49" t="n"/>
      <c r="N392" s="47" t="n"/>
      <c r="O392" s="47" t="n"/>
      <c r="P392" s="47" t="n"/>
      <c r="Q392" s="47" t="n"/>
      <c r="R392" s="48" t="str">
        <f>IF(AND($B392="",$G392=""),"",ML_RESP)</f>
        <v/>
      </c>
      <c r="S392" s="47" t="n"/>
      <c r="T392" s="47" t="n"/>
      <c r="U392" s="47" t="n"/>
    </row>
    <row r="393">
      <c r="A393" s="42" t="inlineStr">
        <is>
          <t>B-0389</t>
        </is>
      </c>
      <c r="B393" s="52" t="n"/>
      <c r="C393" s="43" t="str">
        <f>IF(AND($B393="",$G393=""),"",IF(COUNTIF('Plan Cultivos'!$D$5:$D$204,"?*")=1,INDEX('Plan Cultivos'!$A$5:$A$204,MATCH("?*",'Plan Cultivos'!$D$5:$D$204,0)),""))</f>
        <v/>
      </c>
      <c r="D393" s="41" t="str">
        <f>IF(AND($B393="",$G393=""),"",ML_N)</f>
        <v/>
      </c>
      <c r="E393" s="43" t="str">
        <f>IF($C393="","",IFERROR(VLOOKUP($C393,'Plan Cultivos'!$A$5:$D$204,4,FALSE)&amp;"",""))</f>
        <v/>
      </c>
      <c r="F393" s="43" t="n"/>
      <c r="G393" s="43" t="n"/>
      <c r="H393" s="45" t="n"/>
      <c r="I393" s="45" t="n"/>
      <c r="J393" s="45" t="n"/>
      <c r="K393" s="51" t="n"/>
      <c r="L393" s="43" t="n"/>
      <c r="M393" s="51" t="n"/>
      <c r="N393" s="45" t="n"/>
      <c r="O393" s="45" t="n"/>
      <c r="P393" s="45" t="n"/>
      <c r="Q393" s="45" t="n"/>
      <c r="R393" s="43" t="str">
        <f>IF(AND($B393="",$G393=""),"",ML_RESP)</f>
        <v/>
      </c>
      <c r="S393" s="45" t="n"/>
      <c r="T393" s="45" t="n"/>
      <c r="U393" s="45" t="n"/>
    </row>
    <row r="394">
      <c r="A394" s="57" t="inlineStr">
        <is>
          <t>B-0390</t>
        </is>
      </c>
      <c r="B394" s="59" t="n"/>
      <c r="C394" s="48" t="str">
        <f>IF(AND($B394="",$G394=""),"",IF(COUNTIF('Plan Cultivos'!$D$5:$D$204,"?*")=1,INDEX('Plan Cultivos'!$A$5:$A$204,MATCH("?*",'Plan Cultivos'!$D$5:$D$204,0)),""))</f>
        <v/>
      </c>
      <c r="D394" s="58" t="str">
        <f>IF(AND($B394="",$G394=""),"",ML_N)</f>
        <v/>
      </c>
      <c r="E394" s="48" t="str">
        <f>IF($C394="","",IFERROR(VLOOKUP($C394,'Plan Cultivos'!$A$5:$D$204,4,FALSE)&amp;"",""))</f>
        <v/>
      </c>
      <c r="F394" s="48" t="n"/>
      <c r="G394" s="48" t="n"/>
      <c r="H394" s="47" t="n"/>
      <c r="I394" s="47" t="n"/>
      <c r="J394" s="47" t="n"/>
      <c r="K394" s="49" t="n"/>
      <c r="L394" s="48" t="n"/>
      <c r="M394" s="49" t="n"/>
      <c r="N394" s="47" t="n"/>
      <c r="O394" s="47" t="n"/>
      <c r="P394" s="47" t="n"/>
      <c r="Q394" s="47" t="n"/>
      <c r="R394" s="48" t="str">
        <f>IF(AND($B394="",$G394=""),"",ML_RESP)</f>
        <v/>
      </c>
      <c r="S394" s="47" t="n"/>
      <c r="T394" s="47" t="n"/>
      <c r="U394" s="47" t="n"/>
    </row>
    <row r="395">
      <c r="A395" s="42" t="inlineStr">
        <is>
          <t>B-0391</t>
        </is>
      </c>
      <c r="B395" s="52" t="n"/>
      <c r="C395" s="43" t="str">
        <f>IF(AND($B395="",$G395=""),"",IF(COUNTIF('Plan Cultivos'!$D$5:$D$204,"?*")=1,INDEX('Plan Cultivos'!$A$5:$A$204,MATCH("?*",'Plan Cultivos'!$D$5:$D$204,0)),""))</f>
        <v/>
      </c>
      <c r="D395" s="41" t="str">
        <f>IF(AND($B395="",$G395=""),"",ML_N)</f>
        <v/>
      </c>
      <c r="E395" s="43" t="str">
        <f>IF($C395="","",IFERROR(VLOOKUP($C395,'Plan Cultivos'!$A$5:$D$204,4,FALSE)&amp;"",""))</f>
        <v/>
      </c>
      <c r="F395" s="43" t="n"/>
      <c r="G395" s="43" t="n"/>
      <c r="H395" s="45" t="n"/>
      <c r="I395" s="45" t="n"/>
      <c r="J395" s="45" t="n"/>
      <c r="K395" s="51" t="n"/>
      <c r="L395" s="43" t="n"/>
      <c r="M395" s="51" t="n"/>
      <c r="N395" s="45" t="n"/>
      <c r="O395" s="45" t="n"/>
      <c r="P395" s="45" t="n"/>
      <c r="Q395" s="45" t="n"/>
      <c r="R395" s="43" t="str">
        <f>IF(AND($B395="",$G395=""),"",ML_RESP)</f>
        <v/>
      </c>
      <c r="S395" s="45" t="n"/>
      <c r="T395" s="45" t="n"/>
      <c r="U395" s="45" t="n"/>
    </row>
    <row r="396">
      <c r="A396" s="57" t="inlineStr">
        <is>
          <t>B-0392</t>
        </is>
      </c>
      <c r="B396" s="59" t="n"/>
      <c r="C396" s="48" t="str">
        <f>IF(AND($B396="",$G396=""),"",IF(COUNTIF('Plan Cultivos'!$D$5:$D$204,"?*")=1,INDEX('Plan Cultivos'!$A$5:$A$204,MATCH("?*",'Plan Cultivos'!$D$5:$D$204,0)),""))</f>
        <v/>
      </c>
      <c r="D396" s="58" t="str">
        <f>IF(AND($B396="",$G396=""),"",ML_N)</f>
        <v/>
      </c>
      <c r="E396" s="48" t="str">
        <f>IF($C396="","",IFERROR(VLOOKUP($C396,'Plan Cultivos'!$A$5:$D$204,4,FALSE)&amp;"",""))</f>
        <v/>
      </c>
      <c r="F396" s="48" t="n"/>
      <c r="G396" s="48" t="n"/>
      <c r="H396" s="47" t="n"/>
      <c r="I396" s="47" t="n"/>
      <c r="J396" s="47" t="n"/>
      <c r="K396" s="49" t="n"/>
      <c r="L396" s="48" t="n"/>
      <c r="M396" s="49" t="n"/>
      <c r="N396" s="47" t="n"/>
      <c r="O396" s="47" t="n"/>
      <c r="P396" s="47" t="n"/>
      <c r="Q396" s="47" t="n"/>
      <c r="R396" s="48" t="str">
        <f>IF(AND($B396="",$G396=""),"",ML_RESP)</f>
        <v/>
      </c>
      <c r="S396" s="47" t="n"/>
      <c r="T396" s="47" t="n"/>
      <c r="U396" s="47" t="n"/>
    </row>
    <row r="397">
      <c r="A397" s="42" t="inlineStr">
        <is>
          <t>B-0393</t>
        </is>
      </c>
      <c r="B397" s="52" t="n"/>
      <c r="C397" s="43" t="str">
        <f>IF(AND($B397="",$G397=""),"",IF(COUNTIF('Plan Cultivos'!$D$5:$D$204,"?*")=1,INDEX('Plan Cultivos'!$A$5:$A$204,MATCH("?*",'Plan Cultivos'!$D$5:$D$204,0)),""))</f>
        <v/>
      </c>
      <c r="D397" s="41" t="str">
        <f>IF(AND($B397="",$G397=""),"",ML_N)</f>
        <v/>
      </c>
      <c r="E397" s="43" t="str">
        <f>IF($C397="","",IFERROR(VLOOKUP($C397,'Plan Cultivos'!$A$5:$D$204,4,FALSE)&amp;"",""))</f>
        <v/>
      </c>
      <c r="F397" s="43" t="n"/>
      <c r="G397" s="43" t="n"/>
      <c r="H397" s="45" t="n"/>
      <c r="I397" s="45" t="n"/>
      <c r="J397" s="45" t="n"/>
      <c r="K397" s="51" t="n"/>
      <c r="L397" s="43" t="n"/>
      <c r="M397" s="51" t="n"/>
      <c r="N397" s="45" t="n"/>
      <c r="O397" s="45" t="n"/>
      <c r="P397" s="45" t="n"/>
      <c r="Q397" s="45" t="n"/>
      <c r="R397" s="43" t="str">
        <f>IF(AND($B397="",$G397=""),"",ML_RESP)</f>
        <v/>
      </c>
      <c r="S397" s="45" t="n"/>
      <c r="T397" s="45" t="n"/>
      <c r="U397" s="45" t="n"/>
    </row>
    <row r="398">
      <c r="A398" s="57" t="inlineStr">
        <is>
          <t>B-0394</t>
        </is>
      </c>
      <c r="B398" s="59" t="n"/>
      <c r="C398" s="48" t="str">
        <f>IF(AND($B398="",$G398=""),"",IF(COUNTIF('Plan Cultivos'!$D$5:$D$204,"?*")=1,INDEX('Plan Cultivos'!$A$5:$A$204,MATCH("?*",'Plan Cultivos'!$D$5:$D$204,0)),""))</f>
        <v/>
      </c>
      <c r="D398" s="58" t="str">
        <f>IF(AND($B398="",$G398=""),"",ML_N)</f>
        <v/>
      </c>
      <c r="E398" s="48" t="str">
        <f>IF($C398="","",IFERROR(VLOOKUP($C398,'Plan Cultivos'!$A$5:$D$204,4,FALSE)&amp;"",""))</f>
        <v/>
      </c>
      <c r="F398" s="48" t="n"/>
      <c r="G398" s="48" t="n"/>
      <c r="H398" s="47" t="n"/>
      <c r="I398" s="47" t="n"/>
      <c r="J398" s="47" t="n"/>
      <c r="K398" s="49" t="n"/>
      <c r="L398" s="48" t="n"/>
      <c r="M398" s="49" t="n"/>
      <c r="N398" s="47" t="n"/>
      <c r="O398" s="47" t="n"/>
      <c r="P398" s="47" t="n"/>
      <c r="Q398" s="47" t="n"/>
      <c r="R398" s="48" t="str">
        <f>IF(AND($B398="",$G398=""),"",ML_RESP)</f>
        <v/>
      </c>
      <c r="S398" s="47" t="n"/>
      <c r="T398" s="47" t="n"/>
      <c r="U398" s="47" t="n"/>
    </row>
    <row r="399">
      <c r="A399" s="42" t="inlineStr">
        <is>
          <t>B-0395</t>
        </is>
      </c>
      <c r="B399" s="52" t="n"/>
      <c r="C399" s="43" t="str">
        <f>IF(AND($B399="",$G399=""),"",IF(COUNTIF('Plan Cultivos'!$D$5:$D$204,"?*")=1,INDEX('Plan Cultivos'!$A$5:$A$204,MATCH("?*",'Plan Cultivos'!$D$5:$D$204,0)),""))</f>
        <v/>
      </c>
      <c r="D399" s="41" t="str">
        <f>IF(AND($B399="",$G399=""),"",ML_N)</f>
        <v/>
      </c>
      <c r="E399" s="43" t="str">
        <f>IF($C399="","",IFERROR(VLOOKUP($C399,'Plan Cultivos'!$A$5:$D$204,4,FALSE)&amp;"",""))</f>
        <v/>
      </c>
      <c r="F399" s="43" t="n"/>
      <c r="G399" s="43" t="n"/>
      <c r="H399" s="45" t="n"/>
      <c r="I399" s="45" t="n"/>
      <c r="J399" s="45" t="n"/>
      <c r="K399" s="51" t="n"/>
      <c r="L399" s="43" t="n"/>
      <c r="M399" s="51" t="n"/>
      <c r="N399" s="45" t="n"/>
      <c r="O399" s="45" t="n"/>
      <c r="P399" s="45" t="n"/>
      <c r="Q399" s="45" t="n"/>
      <c r="R399" s="43" t="str">
        <f>IF(AND($B399="",$G399=""),"",ML_RESP)</f>
        <v/>
      </c>
      <c r="S399" s="45" t="n"/>
      <c r="T399" s="45" t="n"/>
      <c r="U399" s="45" t="n"/>
    </row>
    <row r="400">
      <c r="A400" s="57" t="inlineStr">
        <is>
          <t>B-0396</t>
        </is>
      </c>
      <c r="B400" s="59" t="n"/>
      <c r="C400" s="48" t="str">
        <f>IF(AND($B400="",$G400=""),"",IF(COUNTIF('Plan Cultivos'!$D$5:$D$204,"?*")=1,INDEX('Plan Cultivos'!$A$5:$A$204,MATCH("?*",'Plan Cultivos'!$D$5:$D$204,0)),""))</f>
        <v/>
      </c>
      <c r="D400" s="58" t="str">
        <f>IF(AND($B400="",$G400=""),"",ML_N)</f>
        <v/>
      </c>
      <c r="E400" s="48" t="str">
        <f>IF($C400="","",IFERROR(VLOOKUP($C400,'Plan Cultivos'!$A$5:$D$204,4,FALSE)&amp;"",""))</f>
        <v/>
      </c>
      <c r="F400" s="48" t="n"/>
      <c r="G400" s="48" t="n"/>
      <c r="H400" s="47" t="n"/>
      <c r="I400" s="47" t="n"/>
      <c r="J400" s="47" t="n"/>
      <c r="K400" s="49" t="n"/>
      <c r="L400" s="48" t="n"/>
      <c r="M400" s="49" t="n"/>
      <c r="N400" s="47" t="n"/>
      <c r="O400" s="47" t="n"/>
      <c r="P400" s="47" t="n"/>
      <c r="Q400" s="47" t="n"/>
      <c r="R400" s="48" t="str">
        <f>IF(AND($B400="",$G400=""),"",ML_RESP)</f>
        <v/>
      </c>
      <c r="S400" s="47" t="n"/>
      <c r="T400" s="47" t="n"/>
      <c r="U400" s="47" t="n"/>
    </row>
    <row r="401">
      <c r="A401" s="42" t="inlineStr">
        <is>
          <t>B-0397</t>
        </is>
      </c>
      <c r="B401" s="52" t="n"/>
      <c r="C401" s="43" t="str">
        <f>IF(AND($B401="",$G401=""),"",IF(COUNTIF('Plan Cultivos'!$D$5:$D$204,"?*")=1,INDEX('Plan Cultivos'!$A$5:$A$204,MATCH("?*",'Plan Cultivos'!$D$5:$D$204,0)),""))</f>
        <v/>
      </c>
      <c r="D401" s="41" t="str">
        <f>IF(AND($B401="",$G401=""),"",ML_N)</f>
        <v/>
      </c>
      <c r="E401" s="43" t="str">
        <f>IF($C401="","",IFERROR(VLOOKUP($C401,'Plan Cultivos'!$A$5:$D$204,4,FALSE)&amp;"",""))</f>
        <v/>
      </c>
      <c r="F401" s="43" t="n"/>
      <c r="G401" s="43" t="n"/>
      <c r="H401" s="45" t="n"/>
      <c r="I401" s="45" t="n"/>
      <c r="J401" s="45" t="n"/>
      <c r="K401" s="51" t="n"/>
      <c r="L401" s="43" t="n"/>
      <c r="M401" s="51" t="n"/>
      <c r="N401" s="45" t="n"/>
      <c r="O401" s="45" t="n"/>
      <c r="P401" s="45" t="n"/>
      <c r="Q401" s="45" t="n"/>
      <c r="R401" s="43" t="str">
        <f>IF(AND($B401="",$G401=""),"",ML_RESP)</f>
        <v/>
      </c>
      <c r="S401" s="45" t="n"/>
      <c r="T401" s="45" t="n"/>
      <c r="U401" s="45" t="n"/>
    </row>
    <row r="402">
      <c r="A402" s="57" t="inlineStr">
        <is>
          <t>B-0398</t>
        </is>
      </c>
      <c r="B402" s="59" t="n"/>
      <c r="C402" s="48" t="str">
        <f>IF(AND($B402="",$G402=""),"",IF(COUNTIF('Plan Cultivos'!$D$5:$D$204,"?*")=1,INDEX('Plan Cultivos'!$A$5:$A$204,MATCH("?*",'Plan Cultivos'!$D$5:$D$204,0)),""))</f>
        <v/>
      </c>
      <c r="D402" s="58" t="str">
        <f>IF(AND($B402="",$G402=""),"",ML_N)</f>
        <v/>
      </c>
      <c r="E402" s="48" t="str">
        <f>IF($C402="","",IFERROR(VLOOKUP($C402,'Plan Cultivos'!$A$5:$D$204,4,FALSE)&amp;"",""))</f>
        <v/>
      </c>
      <c r="F402" s="48" t="n"/>
      <c r="G402" s="48" t="n"/>
      <c r="H402" s="47" t="n"/>
      <c r="I402" s="47" t="n"/>
      <c r="J402" s="47" t="n"/>
      <c r="K402" s="49" t="n"/>
      <c r="L402" s="48" t="n"/>
      <c r="M402" s="49" t="n"/>
      <c r="N402" s="47" t="n"/>
      <c r="O402" s="47" t="n"/>
      <c r="P402" s="47" t="n"/>
      <c r="Q402" s="47" t="n"/>
      <c r="R402" s="48" t="str">
        <f>IF(AND($B402="",$G402=""),"",ML_RESP)</f>
        <v/>
      </c>
      <c r="S402" s="47" t="n"/>
      <c r="T402" s="47" t="n"/>
      <c r="U402" s="47" t="n"/>
    </row>
    <row r="403">
      <c r="A403" s="42" t="inlineStr">
        <is>
          <t>B-0399</t>
        </is>
      </c>
      <c r="B403" s="52" t="n"/>
      <c r="C403" s="43" t="str">
        <f>IF(AND($B403="",$G403=""),"",IF(COUNTIF('Plan Cultivos'!$D$5:$D$204,"?*")=1,INDEX('Plan Cultivos'!$A$5:$A$204,MATCH("?*",'Plan Cultivos'!$D$5:$D$204,0)),""))</f>
        <v/>
      </c>
      <c r="D403" s="41" t="str">
        <f>IF(AND($B403="",$G403=""),"",ML_N)</f>
        <v/>
      </c>
      <c r="E403" s="43" t="str">
        <f>IF($C403="","",IFERROR(VLOOKUP($C403,'Plan Cultivos'!$A$5:$D$204,4,FALSE)&amp;"",""))</f>
        <v/>
      </c>
      <c r="F403" s="43" t="n"/>
      <c r="G403" s="43" t="n"/>
      <c r="H403" s="45" t="n"/>
      <c r="I403" s="45" t="n"/>
      <c r="J403" s="45" t="n"/>
      <c r="K403" s="51" t="n"/>
      <c r="L403" s="43" t="n"/>
      <c r="M403" s="51" t="n"/>
      <c r="N403" s="45" t="n"/>
      <c r="O403" s="45" t="n"/>
      <c r="P403" s="45" t="n"/>
      <c r="Q403" s="45" t="n"/>
      <c r="R403" s="43" t="str">
        <f>IF(AND($B403="",$G403=""),"",ML_RESP)</f>
        <v/>
      </c>
      <c r="S403" s="45" t="n"/>
      <c r="T403" s="45" t="n"/>
      <c r="U403" s="45" t="n"/>
    </row>
    <row r="404">
      <c r="A404" s="57" t="inlineStr">
        <is>
          <t>B-0400</t>
        </is>
      </c>
      <c r="B404" s="59" t="n"/>
      <c r="C404" s="48" t="str">
        <f>IF(AND($B404="",$G404=""),"",IF(COUNTIF('Plan Cultivos'!$D$5:$D$204,"?*")=1,INDEX('Plan Cultivos'!$A$5:$A$204,MATCH("?*",'Plan Cultivos'!$D$5:$D$204,0)),""))</f>
        <v/>
      </c>
      <c r="D404" s="58" t="str">
        <f>IF(AND($B404="",$G404=""),"",ML_N)</f>
        <v/>
      </c>
      <c r="E404" s="48" t="str">
        <f>IF($C404="","",IFERROR(VLOOKUP($C404,'Plan Cultivos'!$A$5:$D$204,4,FALSE)&amp;"",""))</f>
        <v/>
      </c>
      <c r="F404" s="48" t="n"/>
      <c r="G404" s="48" t="n"/>
      <c r="H404" s="47" t="n"/>
      <c r="I404" s="47" t="n"/>
      <c r="J404" s="47" t="n"/>
      <c r="K404" s="49" t="n"/>
      <c r="L404" s="48" t="n"/>
      <c r="M404" s="49" t="n"/>
      <c r="N404" s="47" t="n"/>
      <c r="O404" s="47" t="n"/>
      <c r="P404" s="47" t="n"/>
      <c r="Q404" s="47" t="n"/>
      <c r="R404" s="48" t="str">
        <f>IF(AND($B404="",$G404=""),"",ML_RESP)</f>
        <v/>
      </c>
      <c r="S404" s="47" t="n"/>
      <c r="T404" s="47" t="n"/>
      <c r="U404" s="47" t="n"/>
    </row>
    <row r="405">
      <c r="A405" s="42" t="inlineStr">
        <is>
          <t>B-0401</t>
        </is>
      </c>
      <c r="B405" s="52" t="n"/>
      <c r="C405" s="43" t="str">
        <f>IF(AND($B405="",$G405=""),"",IF(COUNTIF('Plan Cultivos'!$D$5:$D$204,"?*")=1,INDEX('Plan Cultivos'!$A$5:$A$204,MATCH("?*",'Plan Cultivos'!$D$5:$D$204,0)),""))</f>
        <v/>
      </c>
      <c r="D405" s="41" t="str">
        <f>IF(AND($B405="",$G405=""),"",ML_N)</f>
        <v/>
      </c>
      <c r="E405" s="43" t="str">
        <f>IF($C405="","",IFERROR(VLOOKUP($C405,'Plan Cultivos'!$A$5:$D$204,4,FALSE)&amp;"",""))</f>
        <v/>
      </c>
      <c r="F405" s="43" t="n"/>
      <c r="G405" s="43" t="n"/>
      <c r="H405" s="45" t="n"/>
      <c r="I405" s="45" t="n"/>
      <c r="J405" s="45" t="n"/>
      <c r="K405" s="51" t="n"/>
      <c r="L405" s="43" t="n"/>
      <c r="M405" s="51" t="n"/>
      <c r="N405" s="45" t="n"/>
      <c r="O405" s="45" t="n"/>
      <c r="P405" s="45" t="n"/>
      <c r="Q405" s="45" t="n"/>
      <c r="R405" s="43" t="str">
        <f>IF(AND($B405="",$G405=""),"",ML_RESP)</f>
        <v/>
      </c>
      <c r="S405" s="45" t="n"/>
      <c r="T405" s="45" t="n"/>
      <c r="U405" s="45" t="n"/>
    </row>
    <row r="406">
      <c r="A406" s="57" t="inlineStr">
        <is>
          <t>B-0402</t>
        </is>
      </c>
      <c r="B406" s="59" t="n"/>
      <c r="C406" s="48" t="str">
        <f>IF(AND($B406="",$G406=""),"",IF(COUNTIF('Plan Cultivos'!$D$5:$D$204,"?*")=1,INDEX('Plan Cultivos'!$A$5:$A$204,MATCH("?*",'Plan Cultivos'!$D$5:$D$204,0)),""))</f>
        <v/>
      </c>
      <c r="D406" s="58" t="str">
        <f>IF(AND($B406="",$G406=""),"",ML_N)</f>
        <v/>
      </c>
      <c r="E406" s="48" t="str">
        <f>IF($C406="","",IFERROR(VLOOKUP($C406,'Plan Cultivos'!$A$5:$D$204,4,FALSE)&amp;"",""))</f>
        <v/>
      </c>
      <c r="F406" s="48" t="n"/>
      <c r="G406" s="48" t="n"/>
      <c r="H406" s="47" t="n"/>
      <c r="I406" s="47" t="n"/>
      <c r="J406" s="47" t="n"/>
      <c r="K406" s="49" t="n"/>
      <c r="L406" s="48" t="n"/>
      <c r="M406" s="49" t="n"/>
      <c r="N406" s="47" t="n"/>
      <c r="O406" s="47" t="n"/>
      <c r="P406" s="47" t="n"/>
      <c r="Q406" s="47" t="n"/>
      <c r="R406" s="48" t="str">
        <f>IF(AND($B406="",$G406=""),"",ML_RESP)</f>
        <v/>
      </c>
      <c r="S406" s="47" t="n"/>
      <c r="T406" s="47" t="n"/>
      <c r="U406" s="47" t="n"/>
    </row>
    <row r="407">
      <c r="A407" s="42" t="inlineStr">
        <is>
          <t>B-0403</t>
        </is>
      </c>
      <c r="B407" s="52" t="n"/>
      <c r="C407" s="43" t="str">
        <f>IF(AND($B407="",$G407=""),"",IF(COUNTIF('Plan Cultivos'!$D$5:$D$204,"?*")=1,INDEX('Plan Cultivos'!$A$5:$A$204,MATCH("?*",'Plan Cultivos'!$D$5:$D$204,0)),""))</f>
        <v/>
      </c>
      <c r="D407" s="41" t="str">
        <f>IF(AND($B407="",$G407=""),"",ML_N)</f>
        <v/>
      </c>
      <c r="E407" s="43" t="str">
        <f>IF($C407="","",IFERROR(VLOOKUP($C407,'Plan Cultivos'!$A$5:$D$204,4,FALSE)&amp;"",""))</f>
        <v/>
      </c>
      <c r="F407" s="43" t="n"/>
      <c r="G407" s="43" t="n"/>
      <c r="H407" s="45" t="n"/>
      <c r="I407" s="45" t="n"/>
      <c r="J407" s="45" t="n"/>
      <c r="K407" s="51" t="n"/>
      <c r="L407" s="43" t="n"/>
      <c r="M407" s="51" t="n"/>
      <c r="N407" s="45" t="n"/>
      <c r="O407" s="45" t="n"/>
      <c r="P407" s="45" t="n"/>
      <c r="Q407" s="45" t="n"/>
      <c r="R407" s="43" t="str">
        <f>IF(AND($B407="",$G407=""),"",ML_RESP)</f>
        <v/>
      </c>
      <c r="S407" s="45" t="n"/>
      <c r="T407" s="45" t="n"/>
      <c r="U407" s="45" t="n"/>
    </row>
    <row r="408">
      <c r="A408" s="57" t="inlineStr">
        <is>
          <t>B-0404</t>
        </is>
      </c>
      <c r="B408" s="59" t="n"/>
      <c r="C408" s="48" t="str">
        <f>IF(AND($B408="",$G408=""),"",IF(COUNTIF('Plan Cultivos'!$D$5:$D$204,"?*")=1,INDEX('Plan Cultivos'!$A$5:$A$204,MATCH("?*",'Plan Cultivos'!$D$5:$D$204,0)),""))</f>
        <v/>
      </c>
      <c r="D408" s="58" t="str">
        <f>IF(AND($B408="",$G408=""),"",ML_N)</f>
        <v/>
      </c>
      <c r="E408" s="48" t="str">
        <f>IF($C408="","",IFERROR(VLOOKUP($C408,'Plan Cultivos'!$A$5:$D$204,4,FALSE)&amp;"",""))</f>
        <v/>
      </c>
      <c r="F408" s="48" t="n"/>
      <c r="G408" s="48" t="n"/>
      <c r="H408" s="47" t="n"/>
      <c r="I408" s="47" t="n"/>
      <c r="J408" s="47" t="n"/>
      <c r="K408" s="49" t="n"/>
      <c r="L408" s="48" t="n"/>
      <c r="M408" s="49" t="n"/>
      <c r="N408" s="47" t="n"/>
      <c r="O408" s="47" t="n"/>
      <c r="P408" s="47" t="n"/>
      <c r="Q408" s="47" t="n"/>
      <c r="R408" s="48" t="str">
        <f>IF(AND($B408="",$G408=""),"",ML_RESP)</f>
        <v/>
      </c>
      <c r="S408" s="47" t="n"/>
      <c r="T408" s="47" t="n"/>
      <c r="U408" s="47" t="n"/>
    </row>
    <row r="409">
      <c r="A409" s="42" t="inlineStr">
        <is>
          <t>B-0405</t>
        </is>
      </c>
      <c r="B409" s="52" t="n"/>
      <c r="C409" s="43" t="str">
        <f>IF(AND($B409="",$G409=""),"",IF(COUNTIF('Plan Cultivos'!$D$5:$D$204,"?*")=1,INDEX('Plan Cultivos'!$A$5:$A$204,MATCH("?*",'Plan Cultivos'!$D$5:$D$204,0)),""))</f>
        <v/>
      </c>
      <c r="D409" s="41" t="str">
        <f>IF(AND($B409="",$G409=""),"",ML_N)</f>
        <v/>
      </c>
      <c r="E409" s="43" t="str">
        <f>IF($C409="","",IFERROR(VLOOKUP($C409,'Plan Cultivos'!$A$5:$D$204,4,FALSE)&amp;"",""))</f>
        <v/>
      </c>
      <c r="F409" s="43" t="n"/>
      <c r="G409" s="43" t="n"/>
      <c r="H409" s="45" t="n"/>
      <c r="I409" s="45" t="n"/>
      <c r="J409" s="45" t="n"/>
      <c r="K409" s="51" t="n"/>
      <c r="L409" s="43" t="n"/>
      <c r="M409" s="51" t="n"/>
      <c r="N409" s="45" t="n"/>
      <c r="O409" s="45" t="n"/>
      <c r="P409" s="45" t="n"/>
      <c r="Q409" s="45" t="n"/>
      <c r="R409" s="43" t="str">
        <f>IF(AND($B409="",$G409=""),"",ML_RESP)</f>
        <v/>
      </c>
      <c r="S409" s="45" t="n"/>
      <c r="T409" s="45" t="n"/>
      <c r="U409" s="45" t="n"/>
    </row>
    <row r="410">
      <c r="A410" s="57" t="inlineStr">
        <is>
          <t>B-0406</t>
        </is>
      </c>
      <c r="B410" s="59" t="n"/>
      <c r="C410" s="48" t="str">
        <f>IF(AND($B410="",$G410=""),"",IF(COUNTIF('Plan Cultivos'!$D$5:$D$204,"?*")=1,INDEX('Plan Cultivos'!$A$5:$A$204,MATCH("?*",'Plan Cultivos'!$D$5:$D$204,0)),""))</f>
        <v/>
      </c>
      <c r="D410" s="58" t="str">
        <f>IF(AND($B410="",$G410=""),"",ML_N)</f>
        <v/>
      </c>
      <c r="E410" s="48" t="str">
        <f>IF($C410="","",IFERROR(VLOOKUP($C410,'Plan Cultivos'!$A$5:$D$204,4,FALSE)&amp;"",""))</f>
        <v/>
      </c>
      <c r="F410" s="48" t="n"/>
      <c r="G410" s="48" t="n"/>
      <c r="H410" s="47" t="n"/>
      <c r="I410" s="47" t="n"/>
      <c r="J410" s="47" t="n"/>
      <c r="K410" s="49" t="n"/>
      <c r="L410" s="48" t="n"/>
      <c r="M410" s="49" t="n"/>
      <c r="N410" s="47" t="n"/>
      <c r="O410" s="47" t="n"/>
      <c r="P410" s="47" t="n"/>
      <c r="Q410" s="47" t="n"/>
      <c r="R410" s="48" t="str">
        <f>IF(AND($B410="",$G410=""),"",ML_RESP)</f>
        <v/>
      </c>
      <c r="S410" s="47" t="n"/>
      <c r="T410" s="47" t="n"/>
      <c r="U410" s="47" t="n"/>
    </row>
    <row r="411">
      <c r="A411" s="42" t="inlineStr">
        <is>
          <t>B-0407</t>
        </is>
      </c>
      <c r="B411" s="52" t="n"/>
      <c r="C411" s="43" t="str">
        <f>IF(AND($B411="",$G411=""),"",IF(COUNTIF('Plan Cultivos'!$D$5:$D$204,"?*")=1,INDEX('Plan Cultivos'!$A$5:$A$204,MATCH("?*",'Plan Cultivos'!$D$5:$D$204,0)),""))</f>
        <v/>
      </c>
      <c r="D411" s="41" t="str">
        <f>IF(AND($B411="",$G411=""),"",ML_N)</f>
        <v/>
      </c>
      <c r="E411" s="43" t="str">
        <f>IF($C411="","",IFERROR(VLOOKUP($C411,'Plan Cultivos'!$A$5:$D$204,4,FALSE)&amp;"",""))</f>
        <v/>
      </c>
      <c r="F411" s="43" t="n"/>
      <c r="G411" s="43" t="n"/>
      <c r="H411" s="45" t="n"/>
      <c r="I411" s="45" t="n"/>
      <c r="J411" s="45" t="n"/>
      <c r="K411" s="51" t="n"/>
      <c r="L411" s="43" t="n"/>
      <c r="M411" s="51" t="n"/>
      <c r="N411" s="45" t="n"/>
      <c r="O411" s="45" t="n"/>
      <c r="P411" s="45" t="n"/>
      <c r="Q411" s="45" t="n"/>
      <c r="R411" s="43" t="str">
        <f>IF(AND($B411="",$G411=""),"",ML_RESP)</f>
        <v/>
      </c>
      <c r="S411" s="45" t="n"/>
      <c r="T411" s="45" t="n"/>
      <c r="U411" s="45" t="n"/>
    </row>
    <row r="412">
      <c r="A412" s="57" t="inlineStr">
        <is>
          <t>B-0408</t>
        </is>
      </c>
      <c r="B412" s="59" t="n"/>
      <c r="C412" s="48" t="str">
        <f>IF(AND($B412="",$G412=""),"",IF(COUNTIF('Plan Cultivos'!$D$5:$D$204,"?*")=1,INDEX('Plan Cultivos'!$A$5:$A$204,MATCH("?*",'Plan Cultivos'!$D$5:$D$204,0)),""))</f>
        <v/>
      </c>
      <c r="D412" s="58" t="str">
        <f>IF(AND($B412="",$G412=""),"",ML_N)</f>
        <v/>
      </c>
      <c r="E412" s="48" t="str">
        <f>IF($C412="","",IFERROR(VLOOKUP($C412,'Plan Cultivos'!$A$5:$D$204,4,FALSE)&amp;"",""))</f>
        <v/>
      </c>
      <c r="F412" s="48" t="n"/>
      <c r="G412" s="48" t="n"/>
      <c r="H412" s="47" t="n"/>
      <c r="I412" s="47" t="n"/>
      <c r="J412" s="47" t="n"/>
      <c r="K412" s="49" t="n"/>
      <c r="L412" s="48" t="n"/>
      <c r="M412" s="49" t="n"/>
      <c r="N412" s="47" t="n"/>
      <c r="O412" s="47" t="n"/>
      <c r="P412" s="47" t="n"/>
      <c r="Q412" s="47" t="n"/>
      <c r="R412" s="48" t="str">
        <f>IF(AND($B412="",$G412=""),"",ML_RESP)</f>
        <v/>
      </c>
      <c r="S412" s="47" t="n"/>
      <c r="T412" s="47" t="n"/>
      <c r="U412" s="47" t="n"/>
    </row>
    <row r="413">
      <c r="A413" s="42" t="inlineStr">
        <is>
          <t>B-0409</t>
        </is>
      </c>
      <c r="B413" s="52" t="n"/>
      <c r="C413" s="43" t="str">
        <f>IF(AND($B413="",$G413=""),"",IF(COUNTIF('Plan Cultivos'!$D$5:$D$204,"?*")=1,INDEX('Plan Cultivos'!$A$5:$A$204,MATCH("?*",'Plan Cultivos'!$D$5:$D$204,0)),""))</f>
        <v/>
      </c>
      <c r="D413" s="41" t="str">
        <f>IF(AND($B413="",$G413=""),"",ML_N)</f>
        <v/>
      </c>
      <c r="E413" s="43" t="str">
        <f>IF($C413="","",IFERROR(VLOOKUP($C413,'Plan Cultivos'!$A$5:$D$204,4,FALSE)&amp;"",""))</f>
        <v/>
      </c>
      <c r="F413" s="43" t="n"/>
      <c r="G413" s="43" t="n"/>
      <c r="H413" s="45" t="n"/>
      <c r="I413" s="45" t="n"/>
      <c r="J413" s="45" t="n"/>
      <c r="K413" s="51" t="n"/>
      <c r="L413" s="43" t="n"/>
      <c r="M413" s="51" t="n"/>
      <c r="N413" s="45" t="n"/>
      <c r="O413" s="45" t="n"/>
      <c r="P413" s="45" t="n"/>
      <c r="Q413" s="45" t="n"/>
      <c r="R413" s="43" t="str">
        <f>IF(AND($B413="",$G413=""),"",ML_RESP)</f>
        <v/>
      </c>
      <c r="S413" s="45" t="n"/>
      <c r="T413" s="45" t="n"/>
      <c r="U413" s="45" t="n"/>
    </row>
    <row r="414">
      <c r="A414" s="57" t="inlineStr">
        <is>
          <t>B-0410</t>
        </is>
      </c>
      <c r="B414" s="59" t="n"/>
      <c r="C414" s="48" t="str">
        <f>IF(AND($B414="",$G414=""),"",IF(COUNTIF('Plan Cultivos'!$D$5:$D$204,"?*")=1,INDEX('Plan Cultivos'!$A$5:$A$204,MATCH("?*",'Plan Cultivos'!$D$5:$D$204,0)),""))</f>
        <v/>
      </c>
      <c r="D414" s="58" t="str">
        <f>IF(AND($B414="",$G414=""),"",ML_N)</f>
        <v/>
      </c>
      <c r="E414" s="48" t="str">
        <f>IF($C414="","",IFERROR(VLOOKUP($C414,'Plan Cultivos'!$A$5:$D$204,4,FALSE)&amp;"",""))</f>
        <v/>
      </c>
      <c r="F414" s="48" t="n"/>
      <c r="G414" s="48" t="n"/>
      <c r="H414" s="47" t="n"/>
      <c r="I414" s="47" t="n"/>
      <c r="J414" s="47" t="n"/>
      <c r="K414" s="49" t="n"/>
      <c r="L414" s="48" t="n"/>
      <c r="M414" s="49" t="n"/>
      <c r="N414" s="47" t="n"/>
      <c r="O414" s="47" t="n"/>
      <c r="P414" s="47" t="n"/>
      <c r="Q414" s="47" t="n"/>
      <c r="R414" s="48" t="str">
        <f>IF(AND($B414="",$G414=""),"",ML_RESP)</f>
        <v/>
      </c>
      <c r="S414" s="47" t="n"/>
      <c r="T414" s="47" t="n"/>
      <c r="U414" s="47" t="n"/>
    </row>
    <row r="415">
      <c r="A415" s="42" t="inlineStr">
        <is>
          <t>B-0411</t>
        </is>
      </c>
      <c r="B415" s="52" t="n"/>
      <c r="C415" s="43" t="str">
        <f>IF(AND($B415="",$G415=""),"",IF(COUNTIF('Plan Cultivos'!$D$5:$D$204,"?*")=1,INDEX('Plan Cultivos'!$A$5:$A$204,MATCH("?*",'Plan Cultivos'!$D$5:$D$204,0)),""))</f>
        <v/>
      </c>
      <c r="D415" s="41" t="str">
        <f>IF(AND($B415="",$G415=""),"",ML_N)</f>
        <v/>
      </c>
      <c r="E415" s="43" t="str">
        <f>IF($C415="","",IFERROR(VLOOKUP($C415,'Plan Cultivos'!$A$5:$D$204,4,FALSE)&amp;"",""))</f>
        <v/>
      </c>
      <c r="F415" s="43" t="n"/>
      <c r="G415" s="43" t="n"/>
      <c r="H415" s="45" t="n"/>
      <c r="I415" s="45" t="n"/>
      <c r="J415" s="45" t="n"/>
      <c r="K415" s="51" t="n"/>
      <c r="L415" s="43" t="n"/>
      <c r="M415" s="51" t="n"/>
      <c r="N415" s="45" t="n"/>
      <c r="O415" s="45" t="n"/>
      <c r="P415" s="45" t="n"/>
      <c r="Q415" s="45" t="n"/>
      <c r="R415" s="43" t="str">
        <f>IF(AND($B415="",$G415=""),"",ML_RESP)</f>
        <v/>
      </c>
      <c r="S415" s="45" t="n"/>
      <c r="T415" s="45" t="n"/>
      <c r="U415" s="45" t="n"/>
    </row>
    <row r="416">
      <c r="A416" s="57" t="inlineStr">
        <is>
          <t>B-0412</t>
        </is>
      </c>
      <c r="B416" s="59" t="n"/>
      <c r="C416" s="48" t="str">
        <f>IF(AND($B416="",$G416=""),"",IF(COUNTIF('Plan Cultivos'!$D$5:$D$204,"?*")=1,INDEX('Plan Cultivos'!$A$5:$A$204,MATCH("?*",'Plan Cultivos'!$D$5:$D$204,0)),""))</f>
        <v/>
      </c>
      <c r="D416" s="58" t="str">
        <f>IF(AND($B416="",$G416=""),"",ML_N)</f>
        <v/>
      </c>
      <c r="E416" s="48" t="str">
        <f>IF($C416="","",IFERROR(VLOOKUP($C416,'Plan Cultivos'!$A$5:$D$204,4,FALSE)&amp;"",""))</f>
        <v/>
      </c>
      <c r="F416" s="48" t="n"/>
      <c r="G416" s="48" t="n"/>
      <c r="H416" s="47" t="n"/>
      <c r="I416" s="47" t="n"/>
      <c r="J416" s="47" t="n"/>
      <c r="K416" s="49" t="n"/>
      <c r="L416" s="48" t="n"/>
      <c r="M416" s="49" t="n"/>
      <c r="N416" s="47" t="n"/>
      <c r="O416" s="47" t="n"/>
      <c r="P416" s="47" t="n"/>
      <c r="Q416" s="47" t="n"/>
      <c r="R416" s="48" t="str">
        <f>IF(AND($B416="",$G416=""),"",ML_RESP)</f>
        <v/>
      </c>
      <c r="S416" s="47" t="n"/>
      <c r="T416" s="47" t="n"/>
      <c r="U416" s="47" t="n"/>
    </row>
    <row r="417">
      <c r="A417" s="42" t="inlineStr">
        <is>
          <t>B-0413</t>
        </is>
      </c>
      <c r="B417" s="52" t="n"/>
      <c r="C417" s="43" t="str">
        <f>IF(AND($B417="",$G417=""),"",IF(COUNTIF('Plan Cultivos'!$D$5:$D$204,"?*")=1,INDEX('Plan Cultivos'!$A$5:$A$204,MATCH("?*",'Plan Cultivos'!$D$5:$D$204,0)),""))</f>
        <v/>
      </c>
      <c r="D417" s="41" t="str">
        <f>IF(AND($B417="",$G417=""),"",ML_N)</f>
        <v/>
      </c>
      <c r="E417" s="43" t="str">
        <f>IF($C417="","",IFERROR(VLOOKUP($C417,'Plan Cultivos'!$A$5:$D$204,4,FALSE)&amp;"",""))</f>
        <v/>
      </c>
      <c r="F417" s="43" t="n"/>
      <c r="G417" s="43" t="n"/>
      <c r="H417" s="45" t="n"/>
      <c r="I417" s="45" t="n"/>
      <c r="J417" s="45" t="n"/>
      <c r="K417" s="51" t="n"/>
      <c r="L417" s="43" t="n"/>
      <c r="M417" s="51" t="n"/>
      <c r="N417" s="45" t="n"/>
      <c r="O417" s="45" t="n"/>
      <c r="P417" s="45" t="n"/>
      <c r="Q417" s="45" t="n"/>
      <c r="R417" s="43" t="str">
        <f>IF(AND($B417="",$G417=""),"",ML_RESP)</f>
        <v/>
      </c>
      <c r="S417" s="45" t="n"/>
      <c r="T417" s="45" t="n"/>
      <c r="U417" s="45" t="n"/>
    </row>
    <row r="418">
      <c r="A418" s="57" t="inlineStr">
        <is>
          <t>B-0414</t>
        </is>
      </c>
      <c r="B418" s="59" t="n"/>
      <c r="C418" s="48" t="str">
        <f>IF(AND($B418="",$G418=""),"",IF(COUNTIF('Plan Cultivos'!$D$5:$D$204,"?*")=1,INDEX('Plan Cultivos'!$A$5:$A$204,MATCH("?*",'Plan Cultivos'!$D$5:$D$204,0)),""))</f>
        <v/>
      </c>
      <c r="D418" s="58" t="str">
        <f>IF(AND($B418="",$G418=""),"",ML_N)</f>
        <v/>
      </c>
      <c r="E418" s="48" t="str">
        <f>IF($C418="","",IFERROR(VLOOKUP($C418,'Plan Cultivos'!$A$5:$D$204,4,FALSE)&amp;"",""))</f>
        <v/>
      </c>
      <c r="F418" s="48" t="n"/>
      <c r="G418" s="48" t="n"/>
      <c r="H418" s="47" t="n"/>
      <c r="I418" s="47" t="n"/>
      <c r="J418" s="47" t="n"/>
      <c r="K418" s="49" t="n"/>
      <c r="L418" s="48" t="n"/>
      <c r="M418" s="49" t="n"/>
      <c r="N418" s="47" t="n"/>
      <c r="O418" s="47" t="n"/>
      <c r="P418" s="47" t="n"/>
      <c r="Q418" s="47" t="n"/>
      <c r="R418" s="48" t="str">
        <f>IF(AND($B418="",$G418=""),"",ML_RESP)</f>
        <v/>
      </c>
      <c r="S418" s="47" t="n"/>
      <c r="T418" s="47" t="n"/>
      <c r="U418" s="47" t="n"/>
    </row>
    <row r="419">
      <c r="A419" s="42" t="inlineStr">
        <is>
          <t>B-0415</t>
        </is>
      </c>
      <c r="B419" s="52" t="n"/>
      <c r="C419" s="43" t="str">
        <f>IF(AND($B419="",$G419=""),"",IF(COUNTIF('Plan Cultivos'!$D$5:$D$204,"?*")=1,INDEX('Plan Cultivos'!$A$5:$A$204,MATCH("?*",'Plan Cultivos'!$D$5:$D$204,0)),""))</f>
        <v/>
      </c>
      <c r="D419" s="41" t="str">
        <f>IF(AND($B419="",$G419=""),"",ML_N)</f>
        <v/>
      </c>
      <c r="E419" s="43" t="str">
        <f>IF($C419="","",IFERROR(VLOOKUP($C419,'Plan Cultivos'!$A$5:$D$204,4,FALSE)&amp;"",""))</f>
        <v/>
      </c>
      <c r="F419" s="43" t="n"/>
      <c r="G419" s="43" t="n"/>
      <c r="H419" s="45" t="n"/>
      <c r="I419" s="45" t="n"/>
      <c r="J419" s="45" t="n"/>
      <c r="K419" s="51" t="n"/>
      <c r="L419" s="43" t="n"/>
      <c r="M419" s="51" t="n"/>
      <c r="N419" s="45" t="n"/>
      <c r="O419" s="45" t="n"/>
      <c r="P419" s="45" t="n"/>
      <c r="Q419" s="45" t="n"/>
      <c r="R419" s="43" t="str">
        <f>IF(AND($B419="",$G419=""),"",ML_RESP)</f>
        <v/>
      </c>
      <c r="S419" s="45" t="n"/>
      <c r="T419" s="45" t="n"/>
      <c r="U419" s="45" t="n"/>
    </row>
    <row r="420">
      <c r="A420" s="57" t="inlineStr">
        <is>
          <t>B-0416</t>
        </is>
      </c>
      <c r="B420" s="59" t="n"/>
      <c r="C420" s="48" t="str">
        <f>IF(AND($B420="",$G420=""),"",IF(COUNTIF('Plan Cultivos'!$D$5:$D$204,"?*")=1,INDEX('Plan Cultivos'!$A$5:$A$204,MATCH("?*",'Plan Cultivos'!$D$5:$D$204,0)),""))</f>
        <v/>
      </c>
      <c r="D420" s="58" t="str">
        <f>IF(AND($B420="",$G420=""),"",ML_N)</f>
        <v/>
      </c>
      <c r="E420" s="48" t="str">
        <f>IF($C420="","",IFERROR(VLOOKUP($C420,'Plan Cultivos'!$A$5:$D$204,4,FALSE)&amp;"",""))</f>
        <v/>
      </c>
      <c r="F420" s="48" t="n"/>
      <c r="G420" s="48" t="n"/>
      <c r="H420" s="47" t="n"/>
      <c r="I420" s="47" t="n"/>
      <c r="J420" s="47" t="n"/>
      <c r="K420" s="49" t="n"/>
      <c r="L420" s="48" t="n"/>
      <c r="M420" s="49" t="n"/>
      <c r="N420" s="47" t="n"/>
      <c r="O420" s="47" t="n"/>
      <c r="P420" s="47" t="n"/>
      <c r="Q420" s="47" t="n"/>
      <c r="R420" s="48" t="str">
        <f>IF(AND($B420="",$G420=""),"",ML_RESP)</f>
        <v/>
      </c>
      <c r="S420" s="47" t="n"/>
      <c r="T420" s="47" t="n"/>
      <c r="U420" s="47" t="n"/>
    </row>
    <row r="421">
      <c r="A421" s="42" t="inlineStr">
        <is>
          <t>B-0417</t>
        </is>
      </c>
      <c r="B421" s="52" t="n"/>
      <c r="C421" s="43" t="str">
        <f>IF(AND($B421="",$G421=""),"",IF(COUNTIF('Plan Cultivos'!$D$5:$D$204,"?*")=1,INDEX('Plan Cultivos'!$A$5:$A$204,MATCH("?*",'Plan Cultivos'!$D$5:$D$204,0)),""))</f>
        <v/>
      </c>
      <c r="D421" s="41" t="str">
        <f>IF(AND($B421="",$G421=""),"",ML_N)</f>
        <v/>
      </c>
      <c r="E421" s="43" t="str">
        <f>IF($C421="","",IFERROR(VLOOKUP($C421,'Plan Cultivos'!$A$5:$D$204,4,FALSE)&amp;"",""))</f>
        <v/>
      </c>
      <c r="F421" s="43" t="n"/>
      <c r="G421" s="43" t="n"/>
      <c r="H421" s="45" t="n"/>
      <c r="I421" s="45" t="n"/>
      <c r="J421" s="45" t="n"/>
      <c r="K421" s="51" t="n"/>
      <c r="L421" s="43" t="n"/>
      <c r="M421" s="51" t="n"/>
      <c r="N421" s="45" t="n"/>
      <c r="O421" s="45" t="n"/>
      <c r="P421" s="45" t="n"/>
      <c r="Q421" s="45" t="n"/>
      <c r="R421" s="43" t="str">
        <f>IF(AND($B421="",$G421=""),"",ML_RESP)</f>
        <v/>
      </c>
      <c r="S421" s="45" t="n"/>
      <c r="T421" s="45" t="n"/>
      <c r="U421" s="45" t="n"/>
    </row>
    <row r="422">
      <c r="A422" s="57" t="inlineStr">
        <is>
          <t>B-0418</t>
        </is>
      </c>
      <c r="B422" s="59" t="n"/>
      <c r="C422" s="48" t="str">
        <f>IF(AND($B422="",$G422=""),"",IF(COUNTIF('Plan Cultivos'!$D$5:$D$204,"?*")=1,INDEX('Plan Cultivos'!$A$5:$A$204,MATCH("?*",'Plan Cultivos'!$D$5:$D$204,0)),""))</f>
        <v/>
      </c>
      <c r="D422" s="58" t="str">
        <f>IF(AND($B422="",$G422=""),"",ML_N)</f>
        <v/>
      </c>
      <c r="E422" s="48" t="str">
        <f>IF($C422="","",IFERROR(VLOOKUP($C422,'Plan Cultivos'!$A$5:$D$204,4,FALSE)&amp;"",""))</f>
        <v/>
      </c>
      <c r="F422" s="48" t="n"/>
      <c r="G422" s="48" t="n"/>
      <c r="H422" s="47" t="n"/>
      <c r="I422" s="47" t="n"/>
      <c r="J422" s="47" t="n"/>
      <c r="K422" s="49" t="n"/>
      <c r="L422" s="48" t="n"/>
      <c r="M422" s="49" t="n"/>
      <c r="N422" s="47" t="n"/>
      <c r="O422" s="47" t="n"/>
      <c r="P422" s="47" t="n"/>
      <c r="Q422" s="47" t="n"/>
      <c r="R422" s="48" t="str">
        <f>IF(AND($B422="",$G422=""),"",ML_RESP)</f>
        <v/>
      </c>
      <c r="S422" s="47" t="n"/>
      <c r="T422" s="47" t="n"/>
      <c r="U422" s="47" t="n"/>
    </row>
    <row r="423">
      <c r="A423" s="42" t="inlineStr">
        <is>
          <t>B-0419</t>
        </is>
      </c>
      <c r="B423" s="52" t="n"/>
      <c r="C423" s="43" t="str">
        <f>IF(AND($B423="",$G423=""),"",IF(COUNTIF('Plan Cultivos'!$D$5:$D$204,"?*")=1,INDEX('Plan Cultivos'!$A$5:$A$204,MATCH("?*",'Plan Cultivos'!$D$5:$D$204,0)),""))</f>
        <v/>
      </c>
      <c r="D423" s="41" t="str">
        <f>IF(AND($B423="",$G423=""),"",ML_N)</f>
        <v/>
      </c>
      <c r="E423" s="43" t="str">
        <f>IF($C423="","",IFERROR(VLOOKUP($C423,'Plan Cultivos'!$A$5:$D$204,4,FALSE)&amp;"",""))</f>
        <v/>
      </c>
      <c r="F423" s="43" t="n"/>
      <c r="G423" s="43" t="n"/>
      <c r="H423" s="45" t="n"/>
      <c r="I423" s="45" t="n"/>
      <c r="J423" s="45" t="n"/>
      <c r="K423" s="51" t="n"/>
      <c r="L423" s="43" t="n"/>
      <c r="M423" s="51" t="n"/>
      <c r="N423" s="45" t="n"/>
      <c r="O423" s="45" t="n"/>
      <c r="P423" s="45" t="n"/>
      <c r="Q423" s="45" t="n"/>
      <c r="R423" s="43" t="str">
        <f>IF(AND($B423="",$G423=""),"",ML_RESP)</f>
        <v/>
      </c>
      <c r="S423" s="45" t="n"/>
      <c r="T423" s="45" t="n"/>
      <c r="U423" s="45" t="n"/>
    </row>
    <row r="424">
      <c r="A424" s="57" t="inlineStr">
        <is>
          <t>B-0420</t>
        </is>
      </c>
      <c r="B424" s="59" t="n"/>
      <c r="C424" s="48" t="str">
        <f>IF(AND($B424="",$G424=""),"",IF(COUNTIF('Plan Cultivos'!$D$5:$D$204,"?*")=1,INDEX('Plan Cultivos'!$A$5:$A$204,MATCH("?*",'Plan Cultivos'!$D$5:$D$204,0)),""))</f>
        <v/>
      </c>
      <c r="D424" s="58" t="str">
        <f>IF(AND($B424="",$G424=""),"",ML_N)</f>
        <v/>
      </c>
      <c r="E424" s="48" t="str">
        <f>IF($C424="","",IFERROR(VLOOKUP($C424,'Plan Cultivos'!$A$5:$D$204,4,FALSE)&amp;"",""))</f>
        <v/>
      </c>
      <c r="F424" s="48" t="n"/>
      <c r="G424" s="48" t="n"/>
      <c r="H424" s="47" t="n"/>
      <c r="I424" s="47" t="n"/>
      <c r="J424" s="47" t="n"/>
      <c r="K424" s="49" t="n"/>
      <c r="L424" s="48" t="n"/>
      <c r="M424" s="49" t="n"/>
      <c r="N424" s="47" t="n"/>
      <c r="O424" s="47" t="n"/>
      <c r="P424" s="47" t="n"/>
      <c r="Q424" s="47" t="n"/>
      <c r="R424" s="48" t="str">
        <f>IF(AND($B424="",$G424=""),"",ML_RESP)</f>
        <v/>
      </c>
      <c r="S424" s="47" t="n"/>
      <c r="T424" s="47" t="n"/>
      <c r="U424" s="47" t="n"/>
    </row>
    <row r="425">
      <c r="A425" s="42" t="inlineStr">
        <is>
          <t>B-0421</t>
        </is>
      </c>
      <c r="B425" s="52" t="n"/>
      <c r="C425" s="43" t="str">
        <f>IF(AND($B425="",$G425=""),"",IF(COUNTIF('Plan Cultivos'!$D$5:$D$204,"?*")=1,INDEX('Plan Cultivos'!$A$5:$A$204,MATCH("?*",'Plan Cultivos'!$D$5:$D$204,0)),""))</f>
        <v/>
      </c>
      <c r="D425" s="41" t="str">
        <f>IF(AND($B425="",$G425=""),"",ML_N)</f>
        <v/>
      </c>
      <c r="E425" s="43" t="str">
        <f>IF($C425="","",IFERROR(VLOOKUP($C425,'Plan Cultivos'!$A$5:$D$204,4,FALSE)&amp;"",""))</f>
        <v/>
      </c>
      <c r="F425" s="43" t="n"/>
      <c r="G425" s="43" t="n"/>
      <c r="H425" s="45" t="n"/>
      <c r="I425" s="45" t="n"/>
      <c r="J425" s="45" t="n"/>
      <c r="K425" s="51" t="n"/>
      <c r="L425" s="43" t="n"/>
      <c r="M425" s="51" t="n"/>
      <c r="N425" s="45" t="n"/>
      <c r="O425" s="45" t="n"/>
      <c r="P425" s="45" t="n"/>
      <c r="Q425" s="45" t="n"/>
      <c r="R425" s="43" t="str">
        <f>IF(AND($B425="",$G425=""),"",ML_RESP)</f>
        <v/>
      </c>
      <c r="S425" s="45" t="n"/>
      <c r="T425" s="45" t="n"/>
      <c r="U425" s="45" t="n"/>
    </row>
    <row r="426">
      <c r="A426" s="57" t="inlineStr">
        <is>
          <t>B-0422</t>
        </is>
      </c>
      <c r="B426" s="59" t="n"/>
      <c r="C426" s="48" t="str">
        <f>IF(AND($B426="",$G426=""),"",IF(COUNTIF('Plan Cultivos'!$D$5:$D$204,"?*")=1,INDEX('Plan Cultivos'!$A$5:$A$204,MATCH("?*",'Plan Cultivos'!$D$5:$D$204,0)),""))</f>
        <v/>
      </c>
      <c r="D426" s="58" t="str">
        <f>IF(AND($B426="",$G426=""),"",ML_N)</f>
        <v/>
      </c>
      <c r="E426" s="48" t="str">
        <f>IF($C426="","",IFERROR(VLOOKUP($C426,'Plan Cultivos'!$A$5:$D$204,4,FALSE)&amp;"",""))</f>
        <v/>
      </c>
      <c r="F426" s="48" t="n"/>
      <c r="G426" s="48" t="n"/>
      <c r="H426" s="47" t="n"/>
      <c r="I426" s="47" t="n"/>
      <c r="J426" s="47" t="n"/>
      <c r="K426" s="49" t="n"/>
      <c r="L426" s="48" t="n"/>
      <c r="M426" s="49" t="n"/>
      <c r="N426" s="47" t="n"/>
      <c r="O426" s="47" t="n"/>
      <c r="P426" s="47" t="n"/>
      <c r="Q426" s="47" t="n"/>
      <c r="R426" s="48" t="str">
        <f>IF(AND($B426="",$G426=""),"",ML_RESP)</f>
        <v/>
      </c>
      <c r="S426" s="47" t="n"/>
      <c r="T426" s="47" t="n"/>
      <c r="U426" s="47" t="n"/>
    </row>
    <row r="427">
      <c r="A427" s="42" t="inlineStr">
        <is>
          <t>B-0423</t>
        </is>
      </c>
      <c r="B427" s="52" t="n"/>
      <c r="C427" s="43" t="str">
        <f>IF(AND($B427="",$G427=""),"",IF(COUNTIF('Plan Cultivos'!$D$5:$D$204,"?*")=1,INDEX('Plan Cultivos'!$A$5:$A$204,MATCH("?*",'Plan Cultivos'!$D$5:$D$204,0)),""))</f>
        <v/>
      </c>
      <c r="D427" s="41" t="str">
        <f>IF(AND($B427="",$G427=""),"",ML_N)</f>
        <v/>
      </c>
      <c r="E427" s="43" t="str">
        <f>IF($C427="","",IFERROR(VLOOKUP($C427,'Plan Cultivos'!$A$5:$D$204,4,FALSE)&amp;"",""))</f>
        <v/>
      </c>
      <c r="F427" s="43" t="n"/>
      <c r="G427" s="43" t="n"/>
      <c r="H427" s="45" t="n"/>
      <c r="I427" s="45" t="n"/>
      <c r="J427" s="45" t="n"/>
      <c r="K427" s="51" t="n"/>
      <c r="L427" s="43" t="n"/>
      <c r="M427" s="51" t="n"/>
      <c r="N427" s="45" t="n"/>
      <c r="O427" s="45" t="n"/>
      <c r="P427" s="45" t="n"/>
      <c r="Q427" s="45" t="n"/>
      <c r="R427" s="43" t="str">
        <f>IF(AND($B427="",$G427=""),"",ML_RESP)</f>
        <v/>
      </c>
      <c r="S427" s="45" t="n"/>
      <c r="T427" s="45" t="n"/>
      <c r="U427" s="45" t="n"/>
    </row>
    <row r="428">
      <c r="A428" s="57" t="inlineStr">
        <is>
          <t>B-0424</t>
        </is>
      </c>
      <c r="B428" s="59" t="n"/>
      <c r="C428" s="48" t="str">
        <f>IF(AND($B428="",$G428=""),"",IF(COUNTIF('Plan Cultivos'!$D$5:$D$204,"?*")=1,INDEX('Plan Cultivos'!$A$5:$A$204,MATCH("?*",'Plan Cultivos'!$D$5:$D$204,0)),""))</f>
        <v/>
      </c>
      <c r="D428" s="58" t="str">
        <f>IF(AND($B428="",$G428=""),"",ML_N)</f>
        <v/>
      </c>
      <c r="E428" s="48" t="str">
        <f>IF($C428="","",IFERROR(VLOOKUP($C428,'Plan Cultivos'!$A$5:$D$204,4,FALSE)&amp;"",""))</f>
        <v/>
      </c>
      <c r="F428" s="48" t="n"/>
      <c r="G428" s="48" t="n"/>
      <c r="H428" s="47" t="n"/>
      <c r="I428" s="47" t="n"/>
      <c r="J428" s="47" t="n"/>
      <c r="K428" s="49" t="n"/>
      <c r="L428" s="48" t="n"/>
      <c r="M428" s="49" t="n"/>
      <c r="N428" s="47" t="n"/>
      <c r="O428" s="47" t="n"/>
      <c r="P428" s="47" t="n"/>
      <c r="Q428" s="47" t="n"/>
      <c r="R428" s="48" t="str">
        <f>IF(AND($B428="",$G428=""),"",ML_RESP)</f>
        <v/>
      </c>
      <c r="S428" s="47" t="n"/>
      <c r="T428" s="47" t="n"/>
      <c r="U428" s="47" t="n"/>
    </row>
    <row r="429">
      <c r="A429" s="42" t="inlineStr">
        <is>
          <t>B-0425</t>
        </is>
      </c>
      <c r="B429" s="52" t="n"/>
      <c r="C429" s="43" t="str">
        <f>IF(AND($B429="",$G429=""),"",IF(COUNTIF('Plan Cultivos'!$D$5:$D$204,"?*")=1,INDEX('Plan Cultivos'!$A$5:$A$204,MATCH("?*",'Plan Cultivos'!$D$5:$D$204,0)),""))</f>
        <v/>
      </c>
      <c r="D429" s="41" t="str">
        <f>IF(AND($B429="",$G429=""),"",ML_N)</f>
        <v/>
      </c>
      <c r="E429" s="43" t="str">
        <f>IF($C429="","",IFERROR(VLOOKUP($C429,'Plan Cultivos'!$A$5:$D$204,4,FALSE)&amp;"",""))</f>
        <v/>
      </c>
      <c r="F429" s="43" t="n"/>
      <c r="G429" s="43" t="n"/>
      <c r="H429" s="45" t="n"/>
      <c r="I429" s="45" t="n"/>
      <c r="J429" s="45" t="n"/>
      <c r="K429" s="51" t="n"/>
      <c r="L429" s="43" t="n"/>
      <c r="M429" s="51" t="n"/>
      <c r="N429" s="45" t="n"/>
      <c r="O429" s="45" t="n"/>
      <c r="P429" s="45" t="n"/>
      <c r="Q429" s="45" t="n"/>
      <c r="R429" s="43" t="str">
        <f>IF(AND($B429="",$G429=""),"",ML_RESP)</f>
        <v/>
      </c>
      <c r="S429" s="45" t="n"/>
      <c r="T429" s="45" t="n"/>
      <c r="U429" s="45" t="n"/>
    </row>
    <row r="430">
      <c r="A430" s="57" t="inlineStr">
        <is>
          <t>B-0426</t>
        </is>
      </c>
      <c r="B430" s="59" t="n"/>
      <c r="C430" s="48" t="str">
        <f>IF(AND($B430="",$G430=""),"",IF(COUNTIF('Plan Cultivos'!$D$5:$D$204,"?*")=1,INDEX('Plan Cultivos'!$A$5:$A$204,MATCH("?*",'Plan Cultivos'!$D$5:$D$204,0)),""))</f>
        <v/>
      </c>
      <c r="D430" s="58" t="str">
        <f>IF(AND($B430="",$G430=""),"",ML_N)</f>
        <v/>
      </c>
      <c r="E430" s="48" t="str">
        <f>IF($C430="","",IFERROR(VLOOKUP($C430,'Plan Cultivos'!$A$5:$D$204,4,FALSE)&amp;"",""))</f>
        <v/>
      </c>
      <c r="F430" s="48" t="n"/>
      <c r="G430" s="48" t="n"/>
      <c r="H430" s="47" t="n"/>
      <c r="I430" s="47" t="n"/>
      <c r="J430" s="47" t="n"/>
      <c r="K430" s="49" t="n"/>
      <c r="L430" s="48" t="n"/>
      <c r="M430" s="49" t="n"/>
      <c r="N430" s="47" t="n"/>
      <c r="O430" s="47" t="n"/>
      <c r="P430" s="47" t="n"/>
      <c r="Q430" s="47" t="n"/>
      <c r="R430" s="48" t="str">
        <f>IF(AND($B430="",$G430=""),"",ML_RESP)</f>
        <v/>
      </c>
      <c r="S430" s="47" t="n"/>
      <c r="T430" s="47" t="n"/>
      <c r="U430" s="47" t="n"/>
    </row>
    <row r="431">
      <c r="A431" s="42" t="inlineStr">
        <is>
          <t>B-0427</t>
        </is>
      </c>
      <c r="B431" s="52" t="n"/>
      <c r="C431" s="43" t="str">
        <f>IF(AND($B431="",$G431=""),"",IF(COUNTIF('Plan Cultivos'!$D$5:$D$204,"?*")=1,INDEX('Plan Cultivos'!$A$5:$A$204,MATCH("?*",'Plan Cultivos'!$D$5:$D$204,0)),""))</f>
        <v/>
      </c>
      <c r="D431" s="41" t="str">
        <f>IF(AND($B431="",$G431=""),"",ML_N)</f>
        <v/>
      </c>
      <c r="E431" s="43" t="str">
        <f>IF($C431="","",IFERROR(VLOOKUP($C431,'Plan Cultivos'!$A$5:$D$204,4,FALSE)&amp;"",""))</f>
        <v/>
      </c>
      <c r="F431" s="43" t="n"/>
      <c r="G431" s="43" t="n"/>
      <c r="H431" s="45" t="n"/>
      <c r="I431" s="45" t="n"/>
      <c r="J431" s="45" t="n"/>
      <c r="K431" s="51" t="n"/>
      <c r="L431" s="43" t="n"/>
      <c r="M431" s="51" t="n"/>
      <c r="N431" s="45" t="n"/>
      <c r="O431" s="45" t="n"/>
      <c r="P431" s="45" t="n"/>
      <c r="Q431" s="45" t="n"/>
      <c r="R431" s="43" t="str">
        <f>IF(AND($B431="",$G431=""),"",ML_RESP)</f>
        <v/>
      </c>
      <c r="S431" s="45" t="n"/>
      <c r="T431" s="45" t="n"/>
      <c r="U431" s="45" t="n"/>
    </row>
    <row r="432">
      <c r="A432" s="57" t="inlineStr">
        <is>
          <t>B-0428</t>
        </is>
      </c>
      <c r="B432" s="59" t="n"/>
      <c r="C432" s="48" t="str">
        <f>IF(AND($B432="",$G432=""),"",IF(COUNTIF('Plan Cultivos'!$D$5:$D$204,"?*")=1,INDEX('Plan Cultivos'!$A$5:$A$204,MATCH("?*",'Plan Cultivos'!$D$5:$D$204,0)),""))</f>
        <v/>
      </c>
      <c r="D432" s="58" t="str">
        <f>IF(AND($B432="",$G432=""),"",ML_N)</f>
        <v/>
      </c>
      <c r="E432" s="48" t="str">
        <f>IF($C432="","",IFERROR(VLOOKUP($C432,'Plan Cultivos'!$A$5:$D$204,4,FALSE)&amp;"",""))</f>
        <v/>
      </c>
      <c r="F432" s="48" t="n"/>
      <c r="G432" s="48" t="n"/>
      <c r="H432" s="47" t="n"/>
      <c r="I432" s="47" t="n"/>
      <c r="J432" s="47" t="n"/>
      <c r="K432" s="49" t="n"/>
      <c r="L432" s="48" t="n"/>
      <c r="M432" s="49" t="n"/>
      <c r="N432" s="47" t="n"/>
      <c r="O432" s="47" t="n"/>
      <c r="P432" s="47" t="n"/>
      <c r="Q432" s="47" t="n"/>
      <c r="R432" s="48" t="str">
        <f>IF(AND($B432="",$G432=""),"",ML_RESP)</f>
        <v/>
      </c>
      <c r="S432" s="47" t="n"/>
      <c r="T432" s="47" t="n"/>
      <c r="U432" s="47" t="n"/>
    </row>
    <row r="433">
      <c r="A433" s="42" t="inlineStr">
        <is>
          <t>B-0429</t>
        </is>
      </c>
      <c r="B433" s="52" t="n"/>
      <c r="C433" s="43" t="str">
        <f>IF(AND($B433="",$G433=""),"",IF(COUNTIF('Plan Cultivos'!$D$5:$D$204,"?*")=1,INDEX('Plan Cultivos'!$A$5:$A$204,MATCH("?*",'Plan Cultivos'!$D$5:$D$204,0)),""))</f>
        <v/>
      </c>
      <c r="D433" s="41" t="str">
        <f>IF(AND($B433="",$G433=""),"",ML_N)</f>
        <v/>
      </c>
      <c r="E433" s="43" t="str">
        <f>IF($C433="","",IFERROR(VLOOKUP($C433,'Plan Cultivos'!$A$5:$D$204,4,FALSE)&amp;"",""))</f>
        <v/>
      </c>
      <c r="F433" s="43" t="n"/>
      <c r="G433" s="43" t="n"/>
      <c r="H433" s="45" t="n"/>
      <c r="I433" s="45" t="n"/>
      <c r="J433" s="45" t="n"/>
      <c r="K433" s="51" t="n"/>
      <c r="L433" s="43" t="n"/>
      <c r="M433" s="51" t="n"/>
      <c r="N433" s="45" t="n"/>
      <c r="O433" s="45" t="n"/>
      <c r="P433" s="45" t="n"/>
      <c r="Q433" s="45" t="n"/>
      <c r="R433" s="43" t="str">
        <f>IF(AND($B433="",$G433=""),"",ML_RESP)</f>
        <v/>
      </c>
      <c r="S433" s="45" t="n"/>
      <c r="T433" s="45" t="n"/>
      <c r="U433" s="45" t="n"/>
    </row>
    <row r="434">
      <c r="A434" s="57" t="inlineStr">
        <is>
          <t>B-0430</t>
        </is>
      </c>
      <c r="B434" s="59" t="n"/>
      <c r="C434" s="48" t="str">
        <f>IF(AND($B434="",$G434=""),"",IF(COUNTIF('Plan Cultivos'!$D$5:$D$204,"?*")=1,INDEX('Plan Cultivos'!$A$5:$A$204,MATCH("?*",'Plan Cultivos'!$D$5:$D$204,0)),""))</f>
        <v/>
      </c>
      <c r="D434" s="58" t="str">
        <f>IF(AND($B434="",$G434=""),"",ML_N)</f>
        <v/>
      </c>
      <c r="E434" s="48" t="str">
        <f>IF($C434="","",IFERROR(VLOOKUP($C434,'Plan Cultivos'!$A$5:$D$204,4,FALSE)&amp;"",""))</f>
        <v/>
      </c>
      <c r="F434" s="48" t="n"/>
      <c r="G434" s="48" t="n"/>
      <c r="H434" s="47" t="n"/>
      <c r="I434" s="47" t="n"/>
      <c r="J434" s="47" t="n"/>
      <c r="K434" s="49" t="n"/>
      <c r="L434" s="48" t="n"/>
      <c r="M434" s="49" t="n"/>
      <c r="N434" s="47" t="n"/>
      <c r="O434" s="47" t="n"/>
      <c r="P434" s="47" t="n"/>
      <c r="Q434" s="47" t="n"/>
      <c r="R434" s="48" t="str">
        <f>IF(AND($B434="",$G434=""),"",ML_RESP)</f>
        <v/>
      </c>
      <c r="S434" s="47" t="n"/>
      <c r="T434" s="47" t="n"/>
      <c r="U434" s="47" t="n"/>
    </row>
    <row r="435">
      <c r="A435" s="42" t="inlineStr">
        <is>
          <t>B-0431</t>
        </is>
      </c>
      <c r="B435" s="52" t="n"/>
      <c r="C435" s="43" t="str">
        <f>IF(AND($B435="",$G435=""),"",IF(COUNTIF('Plan Cultivos'!$D$5:$D$204,"?*")=1,INDEX('Plan Cultivos'!$A$5:$A$204,MATCH("?*",'Plan Cultivos'!$D$5:$D$204,0)),""))</f>
        <v/>
      </c>
      <c r="D435" s="41" t="str">
        <f>IF(AND($B435="",$G435=""),"",ML_N)</f>
        <v/>
      </c>
      <c r="E435" s="43" t="str">
        <f>IF($C435="","",IFERROR(VLOOKUP($C435,'Plan Cultivos'!$A$5:$D$204,4,FALSE)&amp;"",""))</f>
        <v/>
      </c>
      <c r="F435" s="43" t="n"/>
      <c r="G435" s="43" t="n"/>
      <c r="H435" s="45" t="n"/>
      <c r="I435" s="45" t="n"/>
      <c r="J435" s="45" t="n"/>
      <c r="K435" s="51" t="n"/>
      <c r="L435" s="43" t="n"/>
      <c r="M435" s="51" t="n"/>
      <c r="N435" s="45" t="n"/>
      <c r="O435" s="45" t="n"/>
      <c r="P435" s="45" t="n"/>
      <c r="Q435" s="45" t="n"/>
      <c r="R435" s="43" t="str">
        <f>IF(AND($B435="",$G435=""),"",ML_RESP)</f>
        <v/>
      </c>
      <c r="S435" s="45" t="n"/>
      <c r="T435" s="45" t="n"/>
      <c r="U435" s="45" t="n"/>
    </row>
    <row r="436">
      <c r="A436" s="57" t="inlineStr">
        <is>
          <t>B-0432</t>
        </is>
      </c>
      <c r="B436" s="59" t="n"/>
      <c r="C436" s="48" t="str">
        <f>IF(AND($B436="",$G436=""),"",IF(COUNTIF('Plan Cultivos'!$D$5:$D$204,"?*")=1,INDEX('Plan Cultivos'!$A$5:$A$204,MATCH("?*",'Plan Cultivos'!$D$5:$D$204,0)),""))</f>
        <v/>
      </c>
      <c r="D436" s="58" t="str">
        <f>IF(AND($B436="",$G436=""),"",ML_N)</f>
        <v/>
      </c>
      <c r="E436" s="48" t="str">
        <f>IF($C436="","",IFERROR(VLOOKUP($C436,'Plan Cultivos'!$A$5:$D$204,4,FALSE)&amp;"",""))</f>
        <v/>
      </c>
      <c r="F436" s="48" t="n"/>
      <c r="G436" s="48" t="n"/>
      <c r="H436" s="47" t="n"/>
      <c r="I436" s="47" t="n"/>
      <c r="J436" s="47" t="n"/>
      <c r="K436" s="49" t="n"/>
      <c r="L436" s="48" t="n"/>
      <c r="M436" s="49" t="n"/>
      <c r="N436" s="47" t="n"/>
      <c r="O436" s="47" t="n"/>
      <c r="P436" s="47" t="n"/>
      <c r="Q436" s="47" t="n"/>
      <c r="R436" s="48" t="str">
        <f>IF(AND($B436="",$G436=""),"",ML_RESP)</f>
        <v/>
      </c>
      <c r="S436" s="47" t="n"/>
      <c r="T436" s="47" t="n"/>
      <c r="U436" s="47" t="n"/>
    </row>
    <row r="437">
      <c r="A437" s="42" t="inlineStr">
        <is>
          <t>B-0433</t>
        </is>
      </c>
      <c r="B437" s="52" t="n"/>
      <c r="C437" s="43" t="str">
        <f>IF(AND($B437="",$G437=""),"",IF(COUNTIF('Plan Cultivos'!$D$5:$D$204,"?*")=1,INDEX('Plan Cultivos'!$A$5:$A$204,MATCH("?*",'Plan Cultivos'!$D$5:$D$204,0)),""))</f>
        <v/>
      </c>
      <c r="D437" s="41" t="str">
        <f>IF(AND($B437="",$G437=""),"",ML_N)</f>
        <v/>
      </c>
      <c r="E437" s="43" t="str">
        <f>IF($C437="","",IFERROR(VLOOKUP($C437,'Plan Cultivos'!$A$5:$D$204,4,FALSE)&amp;"",""))</f>
        <v/>
      </c>
      <c r="F437" s="43" t="n"/>
      <c r="G437" s="43" t="n"/>
      <c r="H437" s="45" t="n"/>
      <c r="I437" s="45" t="n"/>
      <c r="J437" s="45" t="n"/>
      <c r="K437" s="51" t="n"/>
      <c r="L437" s="43" t="n"/>
      <c r="M437" s="51" t="n"/>
      <c r="N437" s="45" t="n"/>
      <c r="O437" s="45" t="n"/>
      <c r="P437" s="45" t="n"/>
      <c r="Q437" s="45" t="n"/>
      <c r="R437" s="43" t="str">
        <f>IF(AND($B437="",$G437=""),"",ML_RESP)</f>
        <v/>
      </c>
      <c r="S437" s="45" t="n"/>
      <c r="T437" s="45" t="n"/>
      <c r="U437" s="45" t="n"/>
    </row>
    <row r="438">
      <c r="A438" s="57" t="inlineStr">
        <is>
          <t>B-0434</t>
        </is>
      </c>
      <c r="B438" s="59" t="n"/>
      <c r="C438" s="48" t="str">
        <f>IF(AND($B438="",$G438=""),"",IF(COUNTIF('Plan Cultivos'!$D$5:$D$204,"?*")=1,INDEX('Plan Cultivos'!$A$5:$A$204,MATCH("?*",'Plan Cultivos'!$D$5:$D$204,0)),""))</f>
        <v/>
      </c>
      <c r="D438" s="58" t="str">
        <f>IF(AND($B438="",$G438=""),"",ML_N)</f>
        <v/>
      </c>
      <c r="E438" s="48" t="str">
        <f>IF($C438="","",IFERROR(VLOOKUP($C438,'Plan Cultivos'!$A$5:$D$204,4,FALSE)&amp;"",""))</f>
        <v/>
      </c>
      <c r="F438" s="48" t="n"/>
      <c r="G438" s="48" t="n"/>
      <c r="H438" s="47" t="n"/>
      <c r="I438" s="47" t="n"/>
      <c r="J438" s="47" t="n"/>
      <c r="K438" s="49" t="n"/>
      <c r="L438" s="48" t="n"/>
      <c r="M438" s="49" t="n"/>
      <c r="N438" s="47" t="n"/>
      <c r="O438" s="47" t="n"/>
      <c r="P438" s="47" t="n"/>
      <c r="Q438" s="47" t="n"/>
      <c r="R438" s="48" t="str">
        <f>IF(AND($B438="",$G438=""),"",ML_RESP)</f>
        <v/>
      </c>
      <c r="S438" s="47" t="n"/>
      <c r="T438" s="47" t="n"/>
      <c r="U438" s="47" t="n"/>
    </row>
    <row r="439">
      <c r="A439" s="42" t="inlineStr">
        <is>
          <t>B-0435</t>
        </is>
      </c>
      <c r="B439" s="52" t="n"/>
      <c r="C439" s="43" t="str">
        <f>IF(AND($B439="",$G439=""),"",IF(COUNTIF('Plan Cultivos'!$D$5:$D$204,"?*")=1,INDEX('Plan Cultivos'!$A$5:$A$204,MATCH("?*",'Plan Cultivos'!$D$5:$D$204,0)),""))</f>
        <v/>
      </c>
      <c r="D439" s="41" t="str">
        <f>IF(AND($B439="",$G439=""),"",ML_N)</f>
        <v/>
      </c>
      <c r="E439" s="43" t="str">
        <f>IF($C439="","",IFERROR(VLOOKUP($C439,'Plan Cultivos'!$A$5:$D$204,4,FALSE)&amp;"",""))</f>
        <v/>
      </c>
      <c r="F439" s="43" t="n"/>
      <c r="G439" s="43" t="n"/>
      <c r="H439" s="45" t="n"/>
      <c r="I439" s="45" t="n"/>
      <c r="J439" s="45" t="n"/>
      <c r="K439" s="51" t="n"/>
      <c r="L439" s="43" t="n"/>
      <c r="M439" s="51" t="n"/>
      <c r="N439" s="45" t="n"/>
      <c r="O439" s="45" t="n"/>
      <c r="P439" s="45" t="n"/>
      <c r="Q439" s="45" t="n"/>
      <c r="R439" s="43" t="str">
        <f>IF(AND($B439="",$G439=""),"",ML_RESP)</f>
        <v/>
      </c>
      <c r="S439" s="45" t="n"/>
      <c r="T439" s="45" t="n"/>
      <c r="U439" s="45" t="n"/>
    </row>
    <row r="440">
      <c r="A440" s="57" t="inlineStr">
        <is>
          <t>B-0436</t>
        </is>
      </c>
      <c r="B440" s="59" t="n"/>
      <c r="C440" s="48" t="str">
        <f>IF(AND($B440="",$G440=""),"",IF(COUNTIF('Plan Cultivos'!$D$5:$D$204,"?*")=1,INDEX('Plan Cultivos'!$A$5:$A$204,MATCH("?*",'Plan Cultivos'!$D$5:$D$204,0)),""))</f>
        <v/>
      </c>
      <c r="D440" s="58" t="str">
        <f>IF(AND($B440="",$G440=""),"",ML_N)</f>
        <v/>
      </c>
      <c r="E440" s="48" t="str">
        <f>IF($C440="","",IFERROR(VLOOKUP($C440,'Plan Cultivos'!$A$5:$D$204,4,FALSE)&amp;"",""))</f>
        <v/>
      </c>
      <c r="F440" s="48" t="n"/>
      <c r="G440" s="48" t="n"/>
      <c r="H440" s="47" t="n"/>
      <c r="I440" s="47" t="n"/>
      <c r="J440" s="47" t="n"/>
      <c r="K440" s="49" t="n"/>
      <c r="L440" s="48" t="n"/>
      <c r="M440" s="49" t="n"/>
      <c r="N440" s="47" t="n"/>
      <c r="O440" s="47" t="n"/>
      <c r="P440" s="47" t="n"/>
      <c r="Q440" s="47" t="n"/>
      <c r="R440" s="48" t="str">
        <f>IF(AND($B440="",$G440=""),"",ML_RESP)</f>
        <v/>
      </c>
      <c r="S440" s="47" t="n"/>
      <c r="T440" s="47" t="n"/>
      <c r="U440" s="47" t="n"/>
    </row>
    <row r="441">
      <c r="A441" s="42" t="inlineStr">
        <is>
          <t>B-0437</t>
        </is>
      </c>
      <c r="B441" s="52" t="n"/>
      <c r="C441" s="43" t="str">
        <f>IF(AND($B441="",$G441=""),"",IF(COUNTIF('Plan Cultivos'!$D$5:$D$204,"?*")=1,INDEX('Plan Cultivos'!$A$5:$A$204,MATCH("?*",'Plan Cultivos'!$D$5:$D$204,0)),""))</f>
        <v/>
      </c>
      <c r="D441" s="41" t="str">
        <f>IF(AND($B441="",$G441=""),"",ML_N)</f>
        <v/>
      </c>
      <c r="E441" s="43" t="str">
        <f>IF($C441="","",IFERROR(VLOOKUP($C441,'Plan Cultivos'!$A$5:$D$204,4,FALSE)&amp;"",""))</f>
        <v/>
      </c>
      <c r="F441" s="43" t="n"/>
      <c r="G441" s="43" t="n"/>
      <c r="H441" s="45" t="n"/>
      <c r="I441" s="45" t="n"/>
      <c r="J441" s="45" t="n"/>
      <c r="K441" s="51" t="n"/>
      <c r="L441" s="43" t="n"/>
      <c r="M441" s="51" t="n"/>
      <c r="N441" s="45" t="n"/>
      <c r="O441" s="45" t="n"/>
      <c r="P441" s="45" t="n"/>
      <c r="Q441" s="45" t="n"/>
      <c r="R441" s="43" t="str">
        <f>IF(AND($B441="",$G441=""),"",ML_RESP)</f>
        <v/>
      </c>
      <c r="S441" s="45" t="n"/>
      <c r="T441" s="45" t="n"/>
      <c r="U441" s="45" t="n"/>
    </row>
    <row r="442">
      <c r="A442" s="57" t="inlineStr">
        <is>
          <t>B-0438</t>
        </is>
      </c>
      <c r="B442" s="59" t="n"/>
      <c r="C442" s="48" t="str">
        <f>IF(AND($B442="",$G442=""),"",IF(COUNTIF('Plan Cultivos'!$D$5:$D$204,"?*")=1,INDEX('Plan Cultivos'!$A$5:$A$204,MATCH("?*",'Plan Cultivos'!$D$5:$D$204,0)),""))</f>
        <v/>
      </c>
      <c r="D442" s="58" t="str">
        <f>IF(AND($B442="",$G442=""),"",ML_N)</f>
        <v/>
      </c>
      <c r="E442" s="48" t="str">
        <f>IF($C442="","",IFERROR(VLOOKUP($C442,'Plan Cultivos'!$A$5:$D$204,4,FALSE)&amp;"",""))</f>
        <v/>
      </c>
      <c r="F442" s="48" t="n"/>
      <c r="G442" s="48" t="n"/>
      <c r="H442" s="47" t="n"/>
      <c r="I442" s="47" t="n"/>
      <c r="J442" s="47" t="n"/>
      <c r="K442" s="49" t="n"/>
      <c r="L442" s="48" t="n"/>
      <c r="M442" s="49" t="n"/>
      <c r="N442" s="47" t="n"/>
      <c r="O442" s="47" t="n"/>
      <c r="P442" s="47" t="n"/>
      <c r="Q442" s="47" t="n"/>
      <c r="R442" s="48" t="str">
        <f>IF(AND($B442="",$G442=""),"",ML_RESP)</f>
        <v/>
      </c>
      <c r="S442" s="47" t="n"/>
      <c r="T442" s="47" t="n"/>
      <c r="U442" s="47" t="n"/>
    </row>
    <row r="443">
      <c r="A443" s="42" t="inlineStr">
        <is>
          <t>B-0439</t>
        </is>
      </c>
      <c r="B443" s="52" t="n"/>
      <c r="C443" s="43" t="str">
        <f>IF(AND($B443="",$G443=""),"",IF(COUNTIF('Plan Cultivos'!$D$5:$D$204,"?*")=1,INDEX('Plan Cultivos'!$A$5:$A$204,MATCH("?*",'Plan Cultivos'!$D$5:$D$204,0)),""))</f>
        <v/>
      </c>
      <c r="D443" s="41" t="str">
        <f>IF(AND($B443="",$G443=""),"",ML_N)</f>
        <v/>
      </c>
      <c r="E443" s="43" t="str">
        <f>IF($C443="","",IFERROR(VLOOKUP($C443,'Plan Cultivos'!$A$5:$D$204,4,FALSE)&amp;"",""))</f>
        <v/>
      </c>
      <c r="F443" s="43" t="n"/>
      <c r="G443" s="43" t="n"/>
      <c r="H443" s="45" t="n"/>
      <c r="I443" s="45" t="n"/>
      <c r="J443" s="45" t="n"/>
      <c r="K443" s="51" t="n"/>
      <c r="L443" s="43" t="n"/>
      <c r="M443" s="51" t="n"/>
      <c r="N443" s="45" t="n"/>
      <c r="O443" s="45" t="n"/>
      <c r="P443" s="45" t="n"/>
      <c r="Q443" s="45" t="n"/>
      <c r="R443" s="43" t="str">
        <f>IF(AND($B443="",$G443=""),"",ML_RESP)</f>
        <v/>
      </c>
      <c r="S443" s="45" t="n"/>
      <c r="T443" s="45" t="n"/>
      <c r="U443" s="45" t="n"/>
    </row>
    <row r="444">
      <c r="A444" s="57" t="inlineStr">
        <is>
          <t>B-0440</t>
        </is>
      </c>
      <c r="B444" s="59" t="n"/>
      <c r="C444" s="48" t="str">
        <f>IF(AND($B444="",$G444=""),"",IF(COUNTIF('Plan Cultivos'!$D$5:$D$204,"?*")=1,INDEX('Plan Cultivos'!$A$5:$A$204,MATCH("?*",'Plan Cultivos'!$D$5:$D$204,0)),""))</f>
        <v/>
      </c>
      <c r="D444" s="58" t="str">
        <f>IF(AND($B444="",$G444=""),"",ML_N)</f>
        <v/>
      </c>
      <c r="E444" s="48" t="str">
        <f>IF($C444="","",IFERROR(VLOOKUP($C444,'Plan Cultivos'!$A$5:$D$204,4,FALSE)&amp;"",""))</f>
        <v/>
      </c>
      <c r="F444" s="48" t="n"/>
      <c r="G444" s="48" t="n"/>
      <c r="H444" s="47" t="n"/>
      <c r="I444" s="47" t="n"/>
      <c r="J444" s="47" t="n"/>
      <c r="K444" s="49" t="n"/>
      <c r="L444" s="48" t="n"/>
      <c r="M444" s="49" t="n"/>
      <c r="N444" s="47" t="n"/>
      <c r="O444" s="47" t="n"/>
      <c r="P444" s="47" t="n"/>
      <c r="Q444" s="47" t="n"/>
      <c r="R444" s="48" t="str">
        <f>IF(AND($B444="",$G444=""),"",ML_RESP)</f>
        <v/>
      </c>
      <c r="S444" s="47" t="n"/>
      <c r="T444" s="47" t="n"/>
      <c r="U444" s="47" t="n"/>
    </row>
    <row r="445">
      <c r="A445" s="42" t="inlineStr">
        <is>
          <t>B-0441</t>
        </is>
      </c>
      <c r="B445" s="52" t="n"/>
      <c r="C445" s="43" t="str">
        <f>IF(AND($B445="",$G445=""),"",IF(COUNTIF('Plan Cultivos'!$D$5:$D$204,"?*")=1,INDEX('Plan Cultivos'!$A$5:$A$204,MATCH("?*",'Plan Cultivos'!$D$5:$D$204,0)),""))</f>
        <v/>
      </c>
      <c r="D445" s="41" t="str">
        <f>IF(AND($B445="",$G445=""),"",ML_N)</f>
        <v/>
      </c>
      <c r="E445" s="43" t="str">
        <f>IF($C445="","",IFERROR(VLOOKUP($C445,'Plan Cultivos'!$A$5:$D$204,4,FALSE)&amp;"",""))</f>
        <v/>
      </c>
      <c r="F445" s="43" t="n"/>
      <c r="G445" s="43" t="n"/>
      <c r="H445" s="45" t="n"/>
      <c r="I445" s="45" t="n"/>
      <c r="J445" s="45" t="n"/>
      <c r="K445" s="51" t="n"/>
      <c r="L445" s="43" t="n"/>
      <c r="M445" s="51" t="n"/>
      <c r="N445" s="45" t="n"/>
      <c r="O445" s="45" t="n"/>
      <c r="P445" s="45" t="n"/>
      <c r="Q445" s="45" t="n"/>
      <c r="R445" s="43" t="str">
        <f>IF(AND($B445="",$G445=""),"",ML_RESP)</f>
        <v/>
      </c>
      <c r="S445" s="45" t="n"/>
      <c r="T445" s="45" t="n"/>
      <c r="U445" s="45" t="n"/>
    </row>
    <row r="446">
      <c r="A446" s="57" t="inlineStr">
        <is>
          <t>B-0442</t>
        </is>
      </c>
      <c r="B446" s="59" t="n"/>
      <c r="C446" s="48" t="str">
        <f>IF(AND($B446="",$G446=""),"",IF(COUNTIF('Plan Cultivos'!$D$5:$D$204,"?*")=1,INDEX('Plan Cultivos'!$A$5:$A$204,MATCH("?*",'Plan Cultivos'!$D$5:$D$204,0)),""))</f>
        <v/>
      </c>
      <c r="D446" s="58" t="str">
        <f>IF(AND($B446="",$G446=""),"",ML_N)</f>
        <v/>
      </c>
      <c r="E446" s="48" t="str">
        <f>IF($C446="","",IFERROR(VLOOKUP($C446,'Plan Cultivos'!$A$5:$D$204,4,FALSE)&amp;"",""))</f>
        <v/>
      </c>
      <c r="F446" s="48" t="n"/>
      <c r="G446" s="48" t="n"/>
      <c r="H446" s="47" t="n"/>
      <c r="I446" s="47" t="n"/>
      <c r="J446" s="47" t="n"/>
      <c r="K446" s="49" t="n"/>
      <c r="L446" s="48" t="n"/>
      <c r="M446" s="49" t="n"/>
      <c r="N446" s="47" t="n"/>
      <c r="O446" s="47" t="n"/>
      <c r="P446" s="47" t="n"/>
      <c r="Q446" s="47" t="n"/>
      <c r="R446" s="48" t="str">
        <f>IF(AND($B446="",$G446=""),"",ML_RESP)</f>
        <v/>
      </c>
      <c r="S446" s="47" t="n"/>
      <c r="T446" s="47" t="n"/>
      <c r="U446" s="47" t="n"/>
    </row>
    <row r="447">
      <c r="A447" s="42" t="inlineStr">
        <is>
          <t>B-0443</t>
        </is>
      </c>
      <c r="B447" s="52" t="n"/>
      <c r="C447" s="43" t="str">
        <f>IF(AND($B447="",$G447=""),"",IF(COUNTIF('Plan Cultivos'!$D$5:$D$204,"?*")=1,INDEX('Plan Cultivos'!$A$5:$A$204,MATCH("?*",'Plan Cultivos'!$D$5:$D$204,0)),""))</f>
        <v/>
      </c>
      <c r="D447" s="41" t="str">
        <f>IF(AND($B447="",$G447=""),"",ML_N)</f>
        <v/>
      </c>
      <c r="E447" s="43" t="str">
        <f>IF($C447="","",IFERROR(VLOOKUP($C447,'Plan Cultivos'!$A$5:$D$204,4,FALSE)&amp;"",""))</f>
        <v/>
      </c>
      <c r="F447" s="43" t="n"/>
      <c r="G447" s="43" t="n"/>
      <c r="H447" s="45" t="n"/>
      <c r="I447" s="45" t="n"/>
      <c r="J447" s="45" t="n"/>
      <c r="K447" s="51" t="n"/>
      <c r="L447" s="43" t="n"/>
      <c r="M447" s="51" t="n"/>
      <c r="N447" s="45" t="n"/>
      <c r="O447" s="45" t="n"/>
      <c r="P447" s="45" t="n"/>
      <c r="Q447" s="45" t="n"/>
      <c r="R447" s="43" t="str">
        <f>IF(AND($B447="",$G447=""),"",ML_RESP)</f>
        <v/>
      </c>
      <c r="S447" s="45" t="n"/>
      <c r="T447" s="45" t="n"/>
      <c r="U447" s="45" t="n"/>
    </row>
    <row r="448">
      <c r="A448" s="57" t="inlineStr">
        <is>
          <t>B-0444</t>
        </is>
      </c>
      <c r="B448" s="59" t="n"/>
      <c r="C448" s="48" t="str">
        <f>IF(AND($B448="",$G448=""),"",IF(COUNTIF('Plan Cultivos'!$D$5:$D$204,"?*")=1,INDEX('Plan Cultivos'!$A$5:$A$204,MATCH("?*",'Plan Cultivos'!$D$5:$D$204,0)),""))</f>
        <v/>
      </c>
      <c r="D448" s="58" t="str">
        <f>IF(AND($B448="",$G448=""),"",ML_N)</f>
        <v/>
      </c>
      <c r="E448" s="48" t="str">
        <f>IF($C448="","",IFERROR(VLOOKUP($C448,'Plan Cultivos'!$A$5:$D$204,4,FALSE)&amp;"",""))</f>
        <v/>
      </c>
      <c r="F448" s="48" t="n"/>
      <c r="G448" s="48" t="n"/>
      <c r="H448" s="47" t="n"/>
      <c r="I448" s="47" t="n"/>
      <c r="J448" s="47" t="n"/>
      <c r="K448" s="49" t="n"/>
      <c r="L448" s="48" t="n"/>
      <c r="M448" s="49" t="n"/>
      <c r="N448" s="47" t="n"/>
      <c r="O448" s="47" t="n"/>
      <c r="P448" s="47" t="n"/>
      <c r="Q448" s="47" t="n"/>
      <c r="R448" s="48" t="str">
        <f>IF(AND($B448="",$G448=""),"",ML_RESP)</f>
        <v/>
      </c>
      <c r="S448" s="47" t="n"/>
      <c r="T448" s="47" t="n"/>
      <c r="U448" s="47" t="n"/>
    </row>
    <row r="449">
      <c r="A449" s="42" t="inlineStr">
        <is>
          <t>B-0445</t>
        </is>
      </c>
      <c r="B449" s="52" t="n"/>
      <c r="C449" s="43" t="str">
        <f>IF(AND($B449="",$G449=""),"",IF(COUNTIF('Plan Cultivos'!$D$5:$D$204,"?*")=1,INDEX('Plan Cultivos'!$A$5:$A$204,MATCH("?*",'Plan Cultivos'!$D$5:$D$204,0)),""))</f>
        <v/>
      </c>
      <c r="D449" s="41" t="str">
        <f>IF(AND($B449="",$G449=""),"",ML_N)</f>
        <v/>
      </c>
      <c r="E449" s="43" t="str">
        <f>IF($C449="","",IFERROR(VLOOKUP($C449,'Plan Cultivos'!$A$5:$D$204,4,FALSE)&amp;"",""))</f>
        <v/>
      </c>
      <c r="F449" s="43" t="n"/>
      <c r="G449" s="43" t="n"/>
      <c r="H449" s="45" t="n"/>
      <c r="I449" s="45" t="n"/>
      <c r="J449" s="45" t="n"/>
      <c r="K449" s="51" t="n"/>
      <c r="L449" s="43" t="n"/>
      <c r="M449" s="51" t="n"/>
      <c r="N449" s="45" t="n"/>
      <c r="O449" s="45" t="n"/>
      <c r="P449" s="45" t="n"/>
      <c r="Q449" s="45" t="n"/>
      <c r="R449" s="43" t="str">
        <f>IF(AND($B449="",$G449=""),"",ML_RESP)</f>
        <v/>
      </c>
      <c r="S449" s="45" t="n"/>
      <c r="T449" s="45" t="n"/>
      <c r="U449" s="45" t="n"/>
    </row>
    <row r="450">
      <c r="A450" s="57" t="inlineStr">
        <is>
          <t>B-0446</t>
        </is>
      </c>
      <c r="B450" s="59" t="n"/>
      <c r="C450" s="48" t="str">
        <f>IF(AND($B450="",$G450=""),"",IF(COUNTIF('Plan Cultivos'!$D$5:$D$204,"?*")=1,INDEX('Plan Cultivos'!$A$5:$A$204,MATCH("?*",'Plan Cultivos'!$D$5:$D$204,0)),""))</f>
        <v/>
      </c>
      <c r="D450" s="58" t="str">
        <f>IF(AND($B450="",$G450=""),"",ML_N)</f>
        <v/>
      </c>
      <c r="E450" s="48" t="str">
        <f>IF($C450="","",IFERROR(VLOOKUP($C450,'Plan Cultivos'!$A$5:$D$204,4,FALSE)&amp;"",""))</f>
        <v/>
      </c>
      <c r="F450" s="48" t="n"/>
      <c r="G450" s="48" t="n"/>
      <c r="H450" s="47" t="n"/>
      <c r="I450" s="47" t="n"/>
      <c r="J450" s="47" t="n"/>
      <c r="K450" s="49" t="n"/>
      <c r="L450" s="48" t="n"/>
      <c r="M450" s="49" t="n"/>
      <c r="N450" s="47" t="n"/>
      <c r="O450" s="47" t="n"/>
      <c r="P450" s="47" t="n"/>
      <c r="Q450" s="47" t="n"/>
      <c r="R450" s="48" t="str">
        <f>IF(AND($B450="",$G450=""),"",ML_RESP)</f>
        <v/>
      </c>
      <c r="S450" s="47" t="n"/>
      <c r="T450" s="47" t="n"/>
      <c r="U450" s="47" t="n"/>
    </row>
    <row r="451">
      <c r="A451" s="42" t="inlineStr">
        <is>
          <t>B-0447</t>
        </is>
      </c>
      <c r="B451" s="52" t="n"/>
      <c r="C451" s="43" t="str">
        <f>IF(AND($B451="",$G451=""),"",IF(COUNTIF('Plan Cultivos'!$D$5:$D$204,"?*")=1,INDEX('Plan Cultivos'!$A$5:$A$204,MATCH("?*",'Plan Cultivos'!$D$5:$D$204,0)),""))</f>
        <v/>
      </c>
      <c r="D451" s="41" t="str">
        <f>IF(AND($B451="",$G451=""),"",ML_N)</f>
        <v/>
      </c>
      <c r="E451" s="43" t="str">
        <f>IF($C451="","",IFERROR(VLOOKUP($C451,'Plan Cultivos'!$A$5:$D$204,4,FALSE)&amp;"",""))</f>
        <v/>
      </c>
      <c r="F451" s="43" t="n"/>
      <c r="G451" s="43" t="n"/>
      <c r="H451" s="45" t="n"/>
      <c r="I451" s="45" t="n"/>
      <c r="J451" s="45" t="n"/>
      <c r="K451" s="51" t="n"/>
      <c r="L451" s="43" t="n"/>
      <c r="M451" s="51" t="n"/>
      <c r="N451" s="45" t="n"/>
      <c r="O451" s="45" t="n"/>
      <c r="P451" s="45" t="n"/>
      <c r="Q451" s="45" t="n"/>
      <c r="R451" s="43" t="str">
        <f>IF(AND($B451="",$G451=""),"",ML_RESP)</f>
        <v/>
      </c>
      <c r="S451" s="45" t="n"/>
      <c r="T451" s="45" t="n"/>
      <c r="U451" s="45" t="n"/>
    </row>
    <row r="452">
      <c r="A452" s="57" t="inlineStr">
        <is>
          <t>B-0448</t>
        </is>
      </c>
      <c r="B452" s="59" t="n"/>
      <c r="C452" s="48" t="str">
        <f>IF(AND($B452="",$G452=""),"",IF(COUNTIF('Plan Cultivos'!$D$5:$D$204,"?*")=1,INDEX('Plan Cultivos'!$A$5:$A$204,MATCH("?*",'Plan Cultivos'!$D$5:$D$204,0)),""))</f>
        <v/>
      </c>
      <c r="D452" s="58" t="str">
        <f>IF(AND($B452="",$G452=""),"",ML_N)</f>
        <v/>
      </c>
      <c r="E452" s="48" t="str">
        <f>IF($C452="","",IFERROR(VLOOKUP($C452,'Plan Cultivos'!$A$5:$D$204,4,FALSE)&amp;"",""))</f>
        <v/>
      </c>
      <c r="F452" s="48" t="n"/>
      <c r="G452" s="48" t="n"/>
      <c r="H452" s="47" t="n"/>
      <c r="I452" s="47" t="n"/>
      <c r="J452" s="47" t="n"/>
      <c r="K452" s="49" t="n"/>
      <c r="L452" s="48" t="n"/>
      <c r="M452" s="49" t="n"/>
      <c r="N452" s="47" t="n"/>
      <c r="O452" s="47" t="n"/>
      <c r="P452" s="47" t="n"/>
      <c r="Q452" s="47" t="n"/>
      <c r="R452" s="48" t="str">
        <f>IF(AND($B452="",$G452=""),"",ML_RESP)</f>
        <v/>
      </c>
      <c r="S452" s="47" t="n"/>
      <c r="T452" s="47" t="n"/>
      <c r="U452" s="47" t="n"/>
    </row>
    <row r="453">
      <c r="A453" s="42" t="inlineStr">
        <is>
          <t>B-0449</t>
        </is>
      </c>
      <c r="B453" s="52" t="n"/>
      <c r="C453" s="43" t="str">
        <f>IF(AND($B453="",$G453=""),"",IF(COUNTIF('Plan Cultivos'!$D$5:$D$204,"?*")=1,INDEX('Plan Cultivos'!$A$5:$A$204,MATCH("?*",'Plan Cultivos'!$D$5:$D$204,0)),""))</f>
        <v/>
      </c>
      <c r="D453" s="41" t="str">
        <f>IF(AND($B453="",$G453=""),"",ML_N)</f>
        <v/>
      </c>
      <c r="E453" s="43" t="str">
        <f>IF($C453="","",IFERROR(VLOOKUP($C453,'Plan Cultivos'!$A$5:$D$204,4,FALSE)&amp;"",""))</f>
        <v/>
      </c>
      <c r="F453" s="43" t="n"/>
      <c r="G453" s="43" t="n"/>
      <c r="H453" s="45" t="n"/>
      <c r="I453" s="45" t="n"/>
      <c r="J453" s="45" t="n"/>
      <c r="K453" s="51" t="n"/>
      <c r="L453" s="43" t="n"/>
      <c r="M453" s="51" t="n"/>
      <c r="N453" s="45" t="n"/>
      <c r="O453" s="45" t="n"/>
      <c r="P453" s="45" t="n"/>
      <c r="Q453" s="45" t="n"/>
      <c r="R453" s="43" t="str">
        <f>IF(AND($B453="",$G453=""),"",ML_RESP)</f>
        <v/>
      </c>
      <c r="S453" s="45" t="n"/>
      <c r="T453" s="45" t="n"/>
      <c r="U453" s="45" t="n"/>
    </row>
    <row r="454">
      <c r="A454" s="57" t="inlineStr">
        <is>
          <t>B-0450</t>
        </is>
      </c>
      <c r="B454" s="59" t="n"/>
      <c r="C454" s="48" t="str">
        <f>IF(AND($B454="",$G454=""),"",IF(COUNTIF('Plan Cultivos'!$D$5:$D$204,"?*")=1,INDEX('Plan Cultivos'!$A$5:$A$204,MATCH("?*",'Plan Cultivos'!$D$5:$D$204,0)),""))</f>
        <v/>
      </c>
      <c r="D454" s="58" t="str">
        <f>IF(AND($B454="",$G454=""),"",ML_N)</f>
        <v/>
      </c>
      <c r="E454" s="48" t="str">
        <f>IF($C454="","",IFERROR(VLOOKUP($C454,'Plan Cultivos'!$A$5:$D$204,4,FALSE)&amp;"",""))</f>
        <v/>
      </c>
      <c r="F454" s="48" t="n"/>
      <c r="G454" s="48" t="n"/>
      <c r="H454" s="47" t="n"/>
      <c r="I454" s="47" t="n"/>
      <c r="J454" s="47" t="n"/>
      <c r="K454" s="49" t="n"/>
      <c r="L454" s="48" t="n"/>
      <c r="M454" s="49" t="n"/>
      <c r="N454" s="47" t="n"/>
      <c r="O454" s="47" t="n"/>
      <c r="P454" s="47" t="n"/>
      <c r="Q454" s="47" t="n"/>
      <c r="R454" s="48" t="str">
        <f>IF(AND($B454="",$G454=""),"",ML_RESP)</f>
        <v/>
      </c>
      <c r="S454" s="47" t="n"/>
      <c r="T454" s="47" t="n"/>
      <c r="U454" s="47" t="n"/>
    </row>
    <row r="455">
      <c r="A455" s="42" t="inlineStr">
        <is>
          <t>B-0451</t>
        </is>
      </c>
      <c r="B455" s="52" t="n"/>
      <c r="C455" s="43" t="str">
        <f>IF(AND($B455="",$G455=""),"",IF(COUNTIF('Plan Cultivos'!$D$5:$D$204,"?*")=1,INDEX('Plan Cultivos'!$A$5:$A$204,MATCH("?*",'Plan Cultivos'!$D$5:$D$204,0)),""))</f>
        <v/>
      </c>
      <c r="D455" s="41" t="str">
        <f>IF(AND($B455="",$G455=""),"",ML_N)</f>
        <v/>
      </c>
      <c r="E455" s="43" t="str">
        <f>IF($C455="","",IFERROR(VLOOKUP($C455,'Plan Cultivos'!$A$5:$D$204,4,FALSE)&amp;"",""))</f>
        <v/>
      </c>
      <c r="F455" s="43" t="n"/>
      <c r="G455" s="43" t="n"/>
      <c r="H455" s="45" t="n"/>
      <c r="I455" s="45" t="n"/>
      <c r="J455" s="45" t="n"/>
      <c r="K455" s="51" t="n"/>
      <c r="L455" s="43" t="n"/>
      <c r="M455" s="51" t="n"/>
      <c r="N455" s="45" t="n"/>
      <c r="O455" s="45" t="n"/>
      <c r="P455" s="45" t="n"/>
      <c r="Q455" s="45" t="n"/>
      <c r="R455" s="43" t="str">
        <f>IF(AND($B455="",$G455=""),"",ML_RESP)</f>
        <v/>
      </c>
      <c r="S455" s="45" t="n"/>
      <c r="T455" s="45" t="n"/>
      <c r="U455" s="45" t="n"/>
    </row>
    <row r="456">
      <c r="A456" s="57" t="inlineStr">
        <is>
          <t>B-0452</t>
        </is>
      </c>
      <c r="B456" s="59" t="n"/>
      <c r="C456" s="48" t="str">
        <f>IF(AND($B456="",$G456=""),"",IF(COUNTIF('Plan Cultivos'!$D$5:$D$204,"?*")=1,INDEX('Plan Cultivos'!$A$5:$A$204,MATCH("?*",'Plan Cultivos'!$D$5:$D$204,0)),""))</f>
        <v/>
      </c>
      <c r="D456" s="58" t="str">
        <f>IF(AND($B456="",$G456=""),"",ML_N)</f>
        <v/>
      </c>
      <c r="E456" s="48" t="str">
        <f>IF($C456="","",IFERROR(VLOOKUP($C456,'Plan Cultivos'!$A$5:$D$204,4,FALSE)&amp;"",""))</f>
        <v/>
      </c>
      <c r="F456" s="48" t="n"/>
      <c r="G456" s="48" t="n"/>
      <c r="H456" s="47" t="n"/>
      <c r="I456" s="47" t="n"/>
      <c r="J456" s="47" t="n"/>
      <c r="K456" s="49" t="n"/>
      <c r="L456" s="48" t="n"/>
      <c r="M456" s="49" t="n"/>
      <c r="N456" s="47" t="n"/>
      <c r="O456" s="47" t="n"/>
      <c r="P456" s="47" t="n"/>
      <c r="Q456" s="47" t="n"/>
      <c r="R456" s="48" t="str">
        <f>IF(AND($B456="",$G456=""),"",ML_RESP)</f>
        <v/>
      </c>
      <c r="S456" s="47" t="n"/>
      <c r="T456" s="47" t="n"/>
      <c r="U456" s="47" t="n"/>
    </row>
    <row r="457">
      <c r="A457" s="42" t="inlineStr">
        <is>
          <t>B-0453</t>
        </is>
      </c>
      <c r="B457" s="52" t="n"/>
      <c r="C457" s="43" t="str">
        <f>IF(AND($B457="",$G457=""),"",IF(COUNTIF('Plan Cultivos'!$D$5:$D$204,"?*")=1,INDEX('Plan Cultivos'!$A$5:$A$204,MATCH("?*",'Plan Cultivos'!$D$5:$D$204,0)),""))</f>
        <v/>
      </c>
      <c r="D457" s="41" t="str">
        <f>IF(AND($B457="",$G457=""),"",ML_N)</f>
        <v/>
      </c>
      <c r="E457" s="43" t="str">
        <f>IF($C457="","",IFERROR(VLOOKUP($C457,'Plan Cultivos'!$A$5:$D$204,4,FALSE)&amp;"",""))</f>
        <v/>
      </c>
      <c r="F457" s="43" t="n"/>
      <c r="G457" s="43" t="n"/>
      <c r="H457" s="45" t="n"/>
      <c r="I457" s="45" t="n"/>
      <c r="J457" s="45" t="n"/>
      <c r="K457" s="51" t="n"/>
      <c r="L457" s="43" t="n"/>
      <c r="M457" s="51" t="n"/>
      <c r="N457" s="45" t="n"/>
      <c r="O457" s="45" t="n"/>
      <c r="P457" s="45" t="n"/>
      <c r="Q457" s="45" t="n"/>
      <c r="R457" s="43" t="str">
        <f>IF(AND($B457="",$G457=""),"",ML_RESP)</f>
        <v/>
      </c>
      <c r="S457" s="45" t="n"/>
      <c r="T457" s="45" t="n"/>
      <c r="U457" s="45" t="n"/>
    </row>
    <row r="458">
      <c r="A458" s="57" t="inlineStr">
        <is>
          <t>B-0454</t>
        </is>
      </c>
      <c r="B458" s="59" t="n"/>
      <c r="C458" s="48" t="str">
        <f>IF(AND($B458="",$G458=""),"",IF(COUNTIF('Plan Cultivos'!$D$5:$D$204,"?*")=1,INDEX('Plan Cultivos'!$A$5:$A$204,MATCH("?*",'Plan Cultivos'!$D$5:$D$204,0)),""))</f>
        <v/>
      </c>
      <c r="D458" s="58" t="str">
        <f>IF(AND($B458="",$G458=""),"",ML_N)</f>
        <v/>
      </c>
      <c r="E458" s="48" t="str">
        <f>IF($C458="","",IFERROR(VLOOKUP($C458,'Plan Cultivos'!$A$5:$D$204,4,FALSE)&amp;"",""))</f>
        <v/>
      </c>
      <c r="F458" s="48" t="n"/>
      <c r="G458" s="48" t="n"/>
      <c r="H458" s="47" t="n"/>
      <c r="I458" s="47" t="n"/>
      <c r="J458" s="47" t="n"/>
      <c r="K458" s="49" t="n"/>
      <c r="L458" s="48" t="n"/>
      <c r="M458" s="49" t="n"/>
      <c r="N458" s="47" t="n"/>
      <c r="O458" s="47" t="n"/>
      <c r="P458" s="47" t="n"/>
      <c r="Q458" s="47" t="n"/>
      <c r="R458" s="48" t="str">
        <f>IF(AND($B458="",$G458=""),"",ML_RESP)</f>
        <v/>
      </c>
      <c r="S458" s="47" t="n"/>
      <c r="T458" s="47" t="n"/>
      <c r="U458" s="47" t="n"/>
    </row>
    <row r="459">
      <c r="A459" s="42" t="inlineStr">
        <is>
          <t>B-0455</t>
        </is>
      </c>
      <c r="B459" s="52" t="n"/>
      <c r="C459" s="43" t="str">
        <f>IF(AND($B459="",$G459=""),"",IF(COUNTIF('Plan Cultivos'!$D$5:$D$204,"?*")=1,INDEX('Plan Cultivos'!$A$5:$A$204,MATCH("?*",'Plan Cultivos'!$D$5:$D$204,0)),""))</f>
        <v/>
      </c>
      <c r="D459" s="41" t="str">
        <f>IF(AND($B459="",$G459=""),"",ML_N)</f>
        <v/>
      </c>
      <c r="E459" s="43" t="str">
        <f>IF($C459="","",IFERROR(VLOOKUP($C459,'Plan Cultivos'!$A$5:$D$204,4,FALSE)&amp;"",""))</f>
        <v/>
      </c>
      <c r="F459" s="43" t="n"/>
      <c r="G459" s="43" t="n"/>
      <c r="H459" s="45" t="n"/>
      <c r="I459" s="45" t="n"/>
      <c r="J459" s="45" t="n"/>
      <c r="K459" s="51" t="n"/>
      <c r="L459" s="43" t="n"/>
      <c r="M459" s="51" t="n"/>
      <c r="N459" s="45" t="n"/>
      <c r="O459" s="45" t="n"/>
      <c r="P459" s="45" t="n"/>
      <c r="Q459" s="45" t="n"/>
      <c r="R459" s="43" t="str">
        <f>IF(AND($B459="",$G459=""),"",ML_RESP)</f>
        <v/>
      </c>
      <c r="S459" s="45" t="n"/>
      <c r="T459" s="45" t="n"/>
      <c r="U459" s="45" t="n"/>
    </row>
    <row r="460">
      <c r="A460" s="57" t="inlineStr">
        <is>
          <t>B-0456</t>
        </is>
      </c>
      <c r="B460" s="59" t="n"/>
      <c r="C460" s="48" t="str">
        <f>IF(AND($B460="",$G460=""),"",IF(COUNTIF('Plan Cultivos'!$D$5:$D$204,"?*")=1,INDEX('Plan Cultivos'!$A$5:$A$204,MATCH("?*",'Plan Cultivos'!$D$5:$D$204,0)),""))</f>
        <v/>
      </c>
      <c r="D460" s="58" t="str">
        <f>IF(AND($B460="",$G460=""),"",ML_N)</f>
        <v/>
      </c>
      <c r="E460" s="48" t="str">
        <f>IF($C460="","",IFERROR(VLOOKUP($C460,'Plan Cultivos'!$A$5:$D$204,4,FALSE)&amp;"",""))</f>
        <v/>
      </c>
      <c r="F460" s="48" t="n"/>
      <c r="G460" s="48" t="n"/>
      <c r="H460" s="47" t="n"/>
      <c r="I460" s="47" t="n"/>
      <c r="J460" s="47" t="n"/>
      <c r="K460" s="49" t="n"/>
      <c r="L460" s="48" t="n"/>
      <c r="M460" s="49" t="n"/>
      <c r="N460" s="47" t="n"/>
      <c r="O460" s="47" t="n"/>
      <c r="P460" s="47" t="n"/>
      <c r="Q460" s="47" t="n"/>
      <c r="R460" s="48" t="str">
        <f>IF(AND($B460="",$G460=""),"",ML_RESP)</f>
        <v/>
      </c>
      <c r="S460" s="47" t="n"/>
      <c r="T460" s="47" t="n"/>
      <c r="U460" s="47" t="n"/>
    </row>
    <row r="461">
      <c r="A461" s="42" t="inlineStr">
        <is>
          <t>B-0457</t>
        </is>
      </c>
      <c r="B461" s="52" t="n"/>
      <c r="C461" s="43" t="str">
        <f>IF(AND($B461="",$G461=""),"",IF(COUNTIF('Plan Cultivos'!$D$5:$D$204,"?*")=1,INDEX('Plan Cultivos'!$A$5:$A$204,MATCH("?*",'Plan Cultivos'!$D$5:$D$204,0)),""))</f>
        <v/>
      </c>
      <c r="D461" s="41" t="str">
        <f>IF(AND($B461="",$G461=""),"",ML_N)</f>
        <v/>
      </c>
      <c r="E461" s="43" t="str">
        <f>IF($C461="","",IFERROR(VLOOKUP($C461,'Plan Cultivos'!$A$5:$D$204,4,FALSE)&amp;"",""))</f>
        <v/>
      </c>
      <c r="F461" s="43" t="n"/>
      <c r="G461" s="43" t="n"/>
      <c r="H461" s="45" t="n"/>
      <c r="I461" s="45" t="n"/>
      <c r="J461" s="45" t="n"/>
      <c r="K461" s="51" t="n"/>
      <c r="L461" s="43" t="n"/>
      <c r="M461" s="51" t="n"/>
      <c r="N461" s="45" t="n"/>
      <c r="O461" s="45" t="n"/>
      <c r="P461" s="45" t="n"/>
      <c r="Q461" s="45" t="n"/>
      <c r="R461" s="43" t="str">
        <f>IF(AND($B461="",$G461=""),"",ML_RESP)</f>
        <v/>
      </c>
      <c r="S461" s="45" t="n"/>
      <c r="T461" s="45" t="n"/>
      <c r="U461" s="45" t="n"/>
    </row>
    <row r="462">
      <c r="A462" s="57" t="inlineStr">
        <is>
          <t>B-0458</t>
        </is>
      </c>
      <c r="B462" s="59" t="n"/>
      <c r="C462" s="48" t="str">
        <f>IF(AND($B462="",$G462=""),"",IF(COUNTIF('Plan Cultivos'!$D$5:$D$204,"?*")=1,INDEX('Plan Cultivos'!$A$5:$A$204,MATCH("?*",'Plan Cultivos'!$D$5:$D$204,0)),""))</f>
        <v/>
      </c>
      <c r="D462" s="58" t="str">
        <f>IF(AND($B462="",$G462=""),"",ML_N)</f>
        <v/>
      </c>
      <c r="E462" s="48" t="str">
        <f>IF($C462="","",IFERROR(VLOOKUP($C462,'Plan Cultivos'!$A$5:$D$204,4,FALSE)&amp;"",""))</f>
        <v/>
      </c>
      <c r="F462" s="48" t="n"/>
      <c r="G462" s="48" t="n"/>
      <c r="H462" s="47" t="n"/>
      <c r="I462" s="47" t="n"/>
      <c r="J462" s="47" t="n"/>
      <c r="K462" s="49" t="n"/>
      <c r="L462" s="48" t="n"/>
      <c r="M462" s="49" t="n"/>
      <c r="N462" s="47" t="n"/>
      <c r="O462" s="47" t="n"/>
      <c r="P462" s="47" t="n"/>
      <c r="Q462" s="47" t="n"/>
      <c r="R462" s="48" t="str">
        <f>IF(AND($B462="",$G462=""),"",ML_RESP)</f>
        <v/>
      </c>
      <c r="S462" s="47" t="n"/>
      <c r="T462" s="47" t="n"/>
      <c r="U462" s="47" t="n"/>
    </row>
    <row r="463">
      <c r="A463" s="42" t="inlineStr">
        <is>
          <t>B-0459</t>
        </is>
      </c>
      <c r="B463" s="52" t="n"/>
      <c r="C463" s="43" t="str">
        <f>IF(AND($B463="",$G463=""),"",IF(COUNTIF('Plan Cultivos'!$D$5:$D$204,"?*")=1,INDEX('Plan Cultivos'!$A$5:$A$204,MATCH("?*",'Plan Cultivos'!$D$5:$D$204,0)),""))</f>
        <v/>
      </c>
      <c r="D463" s="41" t="str">
        <f>IF(AND($B463="",$G463=""),"",ML_N)</f>
        <v/>
      </c>
      <c r="E463" s="43" t="str">
        <f>IF($C463="","",IFERROR(VLOOKUP($C463,'Plan Cultivos'!$A$5:$D$204,4,FALSE)&amp;"",""))</f>
        <v/>
      </c>
      <c r="F463" s="43" t="n"/>
      <c r="G463" s="43" t="n"/>
      <c r="H463" s="45" t="n"/>
      <c r="I463" s="45" t="n"/>
      <c r="J463" s="45" t="n"/>
      <c r="K463" s="51" t="n"/>
      <c r="L463" s="43" t="n"/>
      <c r="M463" s="51" t="n"/>
      <c r="N463" s="45" t="n"/>
      <c r="O463" s="45" t="n"/>
      <c r="P463" s="45" t="n"/>
      <c r="Q463" s="45" t="n"/>
      <c r="R463" s="43" t="str">
        <f>IF(AND($B463="",$G463=""),"",ML_RESP)</f>
        <v/>
      </c>
      <c r="S463" s="45" t="n"/>
      <c r="T463" s="45" t="n"/>
      <c r="U463" s="45" t="n"/>
    </row>
    <row r="464">
      <c r="A464" s="57" t="inlineStr">
        <is>
          <t>B-0460</t>
        </is>
      </c>
      <c r="B464" s="59" t="n"/>
      <c r="C464" s="48" t="str">
        <f>IF(AND($B464="",$G464=""),"",IF(COUNTIF('Plan Cultivos'!$D$5:$D$204,"?*")=1,INDEX('Plan Cultivos'!$A$5:$A$204,MATCH("?*",'Plan Cultivos'!$D$5:$D$204,0)),""))</f>
        <v/>
      </c>
      <c r="D464" s="58" t="str">
        <f>IF(AND($B464="",$G464=""),"",ML_N)</f>
        <v/>
      </c>
      <c r="E464" s="48" t="str">
        <f>IF($C464="","",IFERROR(VLOOKUP($C464,'Plan Cultivos'!$A$5:$D$204,4,FALSE)&amp;"",""))</f>
        <v/>
      </c>
      <c r="F464" s="48" t="n"/>
      <c r="G464" s="48" t="n"/>
      <c r="H464" s="47" t="n"/>
      <c r="I464" s="47" t="n"/>
      <c r="J464" s="47" t="n"/>
      <c r="K464" s="49" t="n"/>
      <c r="L464" s="48" t="n"/>
      <c r="M464" s="49" t="n"/>
      <c r="N464" s="47" t="n"/>
      <c r="O464" s="47" t="n"/>
      <c r="P464" s="47" t="n"/>
      <c r="Q464" s="47" t="n"/>
      <c r="R464" s="48" t="str">
        <f>IF(AND($B464="",$G464=""),"",ML_RESP)</f>
        <v/>
      </c>
      <c r="S464" s="47" t="n"/>
      <c r="T464" s="47" t="n"/>
      <c r="U464" s="47" t="n"/>
    </row>
    <row r="465">
      <c r="A465" s="42" t="inlineStr">
        <is>
          <t>B-0461</t>
        </is>
      </c>
      <c r="B465" s="52" t="n"/>
      <c r="C465" s="43" t="str">
        <f>IF(AND($B465="",$G465=""),"",IF(COUNTIF('Plan Cultivos'!$D$5:$D$204,"?*")=1,INDEX('Plan Cultivos'!$A$5:$A$204,MATCH("?*",'Plan Cultivos'!$D$5:$D$204,0)),""))</f>
        <v/>
      </c>
      <c r="D465" s="41" t="str">
        <f>IF(AND($B465="",$G465=""),"",ML_N)</f>
        <v/>
      </c>
      <c r="E465" s="43" t="str">
        <f>IF($C465="","",IFERROR(VLOOKUP($C465,'Plan Cultivos'!$A$5:$D$204,4,FALSE)&amp;"",""))</f>
        <v/>
      </c>
      <c r="F465" s="43" t="n"/>
      <c r="G465" s="43" t="n"/>
      <c r="H465" s="45" t="n"/>
      <c r="I465" s="45" t="n"/>
      <c r="J465" s="45" t="n"/>
      <c r="K465" s="51" t="n"/>
      <c r="L465" s="43" t="n"/>
      <c r="M465" s="51" t="n"/>
      <c r="N465" s="45" t="n"/>
      <c r="O465" s="45" t="n"/>
      <c r="P465" s="45" t="n"/>
      <c r="Q465" s="45" t="n"/>
      <c r="R465" s="43" t="str">
        <f>IF(AND($B465="",$G465=""),"",ML_RESP)</f>
        <v/>
      </c>
      <c r="S465" s="45" t="n"/>
      <c r="T465" s="45" t="n"/>
      <c r="U465" s="45" t="n"/>
    </row>
    <row r="466">
      <c r="A466" s="57" t="inlineStr">
        <is>
          <t>B-0462</t>
        </is>
      </c>
      <c r="B466" s="59" t="n"/>
      <c r="C466" s="48" t="str">
        <f>IF(AND($B466="",$G466=""),"",IF(COUNTIF('Plan Cultivos'!$D$5:$D$204,"?*")=1,INDEX('Plan Cultivos'!$A$5:$A$204,MATCH("?*",'Plan Cultivos'!$D$5:$D$204,0)),""))</f>
        <v/>
      </c>
      <c r="D466" s="58" t="str">
        <f>IF(AND($B466="",$G466=""),"",ML_N)</f>
        <v/>
      </c>
      <c r="E466" s="48" t="str">
        <f>IF($C466="","",IFERROR(VLOOKUP($C466,'Plan Cultivos'!$A$5:$D$204,4,FALSE)&amp;"",""))</f>
        <v/>
      </c>
      <c r="F466" s="48" t="n"/>
      <c r="G466" s="48" t="n"/>
      <c r="H466" s="47" t="n"/>
      <c r="I466" s="47" t="n"/>
      <c r="J466" s="47" t="n"/>
      <c r="K466" s="49" t="n"/>
      <c r="L466" s="48" t="n"/>
      <c r="M466" s="49" t="n"/>
      <c r="N466" s="47" t="n"/>
      <c r="O466" s="47" t="n"/>
      <c r="P466" s="47" t="n"/>
      <c r="Q466" s="47" t="n"/>
      <c r="R466" s="48" t="str">
        <f>IF(AND($B466="",$G466=""),"",ML_RESP)</f>
        <v/>
      </c>
      <c r="S466" s="47" t="n"/>
      <c r="T466" s="47" t="n"/>
      <c r="U466" s="47" t="n"/>
    </row>
    <row r="467">
      <c r="A467" s="42" t="inlineStr">
        <is>
          <t>B-0463</t>
        </is>
      </c>
      <c r="B467" s="52" t="n"/>
      <c r="C467" s="43" t="str">
        <f>IF(AND($B467="",$G467=""),"",IF(COUNTIF('Plan Cultivos'!$D$5:$D$204,"?*")=1,INDEX('Plan Cultivos'!$A$5:$A$204,MATCH("?*",'Plan Cultivos'!$D$5:$D$204,0)),""))</f>
        <v/>
      </c>
      <c r="D467" s="41" t="str">
        <f>IF(AND($B467="",$G467=""),"",ML_N)</f>
        <v/>
      </c>
      <c r="E467" s="43" t="str">
        <f>IF($C467="","",IFERROR(VLOOKUP($C467,'Plan Cultivos'!$A$5:$D$204,4,FALSE)&amp;"",""))</f>
        <v/>
      </c>
      <c r="F467" s="43" t="n"/>
      <c r="G467" s="43" t="n"/>
      <c r="H467" s="45" t="n"/>
      <c r="I467" s="45" t="n"/>
      <c r="J467" s="45" t="n"/>
      <c r="K467" s="51" t="n"/>
      <c r="L467" s="43" t="n"/>
      <c r="M467" s="51" t="n"/>
      <c r="N467" s="45" t="n"/>
      <c r="O467" s="45" t="n"/>
      <c r="P467" s="45" t="n"/>
      <c r="Q467" s="45" t="n"/>
      <c r="R467" s="43" t="str">
        <f>IF(AND($B467="",$G467=""),"",ML_RESP)</f>
        <v/>
      </c>
      <c r="S467" s="45" t="n"/>
      <c r="T467" s="45" t="n"/>
      <c r="U467" s="45" t="n"/>
    </row>
    <row r="468">
      <c r="A468" s="57" t="inlineStr">
        <is>
          <t>B-0464</t>
        </is>
      </c>
      <c r="B468" s="59" t="n"/>
      <c r="C468" s="48" t="str">
        <f>IF(AND($B468="",$G468=""),"",IF(COUNTIF('Plan Cultivos'!$D$5:$D$204,"?*")=1,INDEX('Plan Cultivos'!$A$5:$A$204,MATCH("?*",'Plan Cultivos'!$D$5:$D$204,0)),""))</f>
        <v/>
      </c>
      <c r="D468" s="58" t="str">
        <f>IF(AND($B468="",$G468=""),"",ML_N)</f>
        <v/>
      </c>
      <c r="E468" s="48" t="str">
        <f>IF($C468="","",IFERROR(VLOOKUP($C468,'Plan Cultivos'!$A$5:$D$204,4,FALSE)&amp;"",""))</f>
        <v/>
      </c>
      <c r="F468" s="48" t="n"/>
      <c r="G468" s="48" t="n"/>
      <c r="H468" s="47" t="n"/>
      <c r="I468" s="47" t="n"/>
      <c r="J468" s="47" t="n"/>
      <c r="K468" s="49" t="n"/>
      <c r="L468" s="48" t="n"/>
      <c r="M468" s="49" t="n"/>
      <c r="N468" s="47" t="n"/>
      <c r="O468" s="47" t="n"/>
      <c r="P468" s="47" t="n"/>
      <c r="Q468" s="47" t="n"/>
      <c r="R468" s="48" t="str">
        <f>IF(AND($B468="",$G468=""),"",ML_RESP)</f>
        <v/>
      </c>
      <c r="S468" s="47" t="n"/>
      <c r="T468" s="47" t="n"/>
      <c r="U468" s="47" t="n"/>
    </row>
    <row r="469">
      <c r="A469" s="42" t="inlineStr">
        <is>
          <t>B-0465</t>
        </is>
      </c>
      <c r="B469" s="52" t="n"/>
      <c r="C469" s="43" t="str">
        <f>IF(AND($B469="",$G469=""),"",IF(COUNTIF('Plan Cultivos'!$D$5:$D$204,"?*")=1,INDEX('Plan Cultivos'!$A$5:$A$204,MATCH("?*",'Plan Cultivos'!$D$5:$D$204,0)),""))</f>
        <v/>
      </c>
      <c r="D469" s="41" t="str">
        <f>IF(AND($B469="",$G469=""),"",ML_N)</f>
        <v/>
      </c>
      <c r="E469" s="43" t="str">
        <f>IF($C469="","",IFERROR(VLOOKUP($C469,'Plan Cultivos'!$A$5:$D$204,4,FALSE)&amp;"",""))</f>
        <v/>
      </c>
      <c r="F469" s="43" t="n"/>
      <c r="G469" s="43" t="n"/>
      <c r="H469" s="45" t="n"/>
      <c r="I469" s="45" t="n"/>
      <c r="J469" s="45" t="n"/>
      <c r="K469" s="51" t="n"/>
      <c r="L469" s="43" t="n"/>
      <c r="M469" s="51" t="n"/>
      <c r="N469" s="45" t="n"/>
      <c r="O469" s="45" t="n"/>
      <c r="P469" s="45" t="n"/>
      <c r="Q469" s="45" t="n"/>
      <c r="R469" s="43" t="str">
        <f>IF(AND($B469="",$G469=""),"",ML_RESP)</f>
        <v/>
      </c>
      <c r="S469" s="45" t="n"/>
      <c r="T469" s="45" t="n"/>
      <c r="U469" s="45" t="n"/>
    </row>
    <row r="470">
      <c r="A470" s="57" t="inlineStr">
        <is>
          <t>B-0466</t>
        </is>
      </c>
      <c r="B470" s="59" t="n"/>
      <c r="C470" s="48" t="str">
        <f>IF(AND($B470="",$G470=""),"",IF(COUNTIF('Plan Cultivos'!$D$5:$D$204,"?*")=1,INDEX('Plan Cultivos'!$A$5:$A$204,MATCH("?*",'Plan Cultivos'!$D$5:$D$204,0)),""))</f>
        <v/>
      </c>
      <c r="D470" s="58" t="str">
        <f>IF(AND($B470="",$G470=""),"",ML_N)</f>
        <v/>
      </c>
      <c r="E470" s="48" t="str">
        <f>IF($C470="","",IFERROR(VLOOKUP($C470,'Plan Cultivos'!$A$5:$D$204,4,FALSE)&amp;"",""))</f>
        <v/>
      </c>
      <c r="F470" s="48" t="n"/>
      <c r="G470" s="48" t="n"/>
      <c r="H470" s="47" t="n"/>
      <c r="I470" s="47" t="n"/>
      <c r="J470" s="47" t="n"/>
      <c r="K470" s="49" t="n"/>
      <c r="L470" s="48" t="n"/>
      <c r="M470" s="49" t="n"/>
      <c r="N470" s="47" t="n"/>
      <c r="O470" s="47" t="n"/>
      <c r="P470" s="47" t="n"/>
      <c r="Q470" s="47" t="n"/>
      <c r="R470" s="48" t="str">
        <f>IF(AND($B470="",$G470=""),"",ML_RESP)</f>
        <v/>
      </c>
      <c r="S470" s="47" t="n"/>
      <c r="T470" s="47" t="n"/>
      <c r="U470" s="47" t="n"/>
    </row>
    <row r="471">
      <c r="A471" s="42" t="inlineStr">
        <is>
          <t>B-0467</t>
        </is>
      </c>
      <c r="B471" s="52" t="n"/>
      <c r="C471" s="43" t="str">
        <f>IF(AND($B471="",$G471=""),"",IF(COUNTIF('Plan Cultivos'!$D$5:$D$204,"?*")=1,INDEX('Plan Cultivos'!$A$5:$A$204,MATCH("?*",'Plan Cultivos'!$D$5:$D$204,0)),""))</f>
        <v/>
      </c>
      <c r="D471" s="41" t="str">
        <f>IF(AND($B471="",$G471=""),"",ML_N)</f>
        <v/>
      </c>
      <c r="E471" s="43" t="str">
        <f>IF($C471="","",IFERROR(VLOOKUP($C471,'Plan Cultivos'!$A$5:$D$204,4,FALSE)&amp;"",""))</f>
        <v/>
      </c>
      <c r="F471" s="43" t="n"/>
      <c r="G471" s="43" t="n"/>
      <c r="H471" s="45" t="n"/>
      <c r="I471" s="45" t="n"/>
      <c r="J471" s="45" t="n"/>
      <c r="K471" s="51" t="n"/>
      <c r="L471" s="43" t="n"/>
      <c r="M471" s="51" t="n"/>
      <c r="N471" s="45" t="n"/>
      <c r="O471" s="45" t="n"/>
      <c r="P471" s="45" t="n"/>
      <c r="Q471" s="45" t="n"/>
      <c r="R471" s="43" t="str">
        <f>IF(AND($B471="",$G471=""),"",ML_RESP)</f>
        <v/>
      </c>
      <c r="S471" s="45" t="n"/>
      <c r="T471" s="45" t="n"/>
      <c r="U471" s="45" t="n"/>
    </row>
    <row r="472">
      <c r="A472" s="57" t="inlineStr">
        <is>
          <t>B-0468</t>
        </is>
      </c>
      <c r="B472" s="59" t="n"/>
      <c r="C472" s="48" t="str">
        <f>IF(AND($B472="",$G472=""),"",IF(COUNTIF('Plan Cultivos'!$D$5:$D$204,"?*")=1,INDEX('Plan Cultivos'!$A$5:$A$204,MATCH("?*",'Plan Cultivos'!$D$5:$D$204,0)),""))</f>
        <v/>
      </c>
      <c r="D472" s="58" t="str">
        <f>IF(AND($B472="",$G472=""),"",ML_N)</f>
        <v/>
      </c>
      <c r="E472" s="48" t="str">
        <f>IF($C472="","",IFERROR(VLOOKUP($C472,'Plan Cultivos'!$A$5:$D$204,4,FALSE)&amp;"",""))</f>
        <v/>
      </c>
      <c r="F472" s="48" t="n"/>
      <c r="G472" s="48" t="n"/>
      <c r="H472" s="47" t="n"/>
      <c r="I472" s="47" t="n"/>
      <c r="J472" s="47" t="n"/>
      <c r="K472" s="49" t="n"/>
      <c r="L472" s="48" t="n"/>
      <c r="M472" s="49" t="n"/>
      <c r="N472" s="47" t="n"/>
      <c r="O472" s="47" t="n"/>
      <c r="P472" s="47" t="n"/>
      <c r="Q472" s="47" t="n"/>
      <c r="R472" s="48" t="str">
        <f>IF(AND($B472="",$G472=""),"",ML_RESP)</f>
        <v/>
      </c>
      <c r="S472" s="47" t="n"/>
      <c r="T472" s="47" t="n"/>
      <c r="U472" s="47" t="n"/>
    </row>
    <row r="473">
      <c r="A473" s="42" t="inlineStr">
        <is>
          <t>B-0469</t>
        </is>
      </c>
      <c r="B473" s="52" t="n"/>
      <c r="C473" s="43" t="str">
        <f>IF(AND($B473="",$G473=""),"",IF(COUNTIF('Plan Cultivos'!$D$5:$D$204,"?*")=1,INDEX('Plan Cultivos'!$A$5:$A$204,MATCH("?*",'Plan Cultivos'!$D$5:$D$204,0)),""))</f>
        <v/>
      </c>
      <c r="D473" s="41" t="str">
        <f>IF(AND($B473="",$G473=""),"",ML_N)</f>
        <v/>
      </c>
      <c r="E473" s="43" t="str">
        <f>IF($C473="","",IFERROR(VLOOKUP($C473,'Plan Cultivos'!$A$5:$D$204,4,FALSE)&amp;"",""))</f>
        <v/>
      </c>
      <c r="F473" s="43" t="n"/>
      <c r="G473" s="43" t="n"/>
      <c r="H473" s="45" t="n"/>
      <c r="I473" s="45" t="n"/>
      <c r="J473" s="45" t="n"/>
      <c r="K473" s="51" t="n"/>
      <c r="L473" s="43" t="n"/>
      <c r="M473" s="51" t="n"/>
      <c r="N473" s="45" t="n"/>
      <c r="O473" s="45" t="n"/>
      <c r="P473" s="45" t="n"/>
      <c r="Q473" s="45" t="n"/>
      <c r="R473" s="43" t="str">
        <f>IF(AND($B473="",$G473=""),"",ML_RESP)</f>
        <v/>
      </c>
      <c r="S473" s="45" t="n"/>
      <c r="T473" s="45" t="n"/>
      <c r="U473" s="45" t="n"/>
    </row>
    <row r="474">
      <c r="A474" s="57" t="inlineStr">
        <is>
          <t>B-0470</t>
        </is>
      </c>
      <c r="B474" s="59" t="n"/>
      <c r="C474" s="48" t="str">
        <f>IF(AND($B474="",$G474=""),"",IF(COUNTIF('Plan Cultivos'!$D$5:$D$204,"?*")=1,INDEX('Plan Cultivos'!$A$5:$A$204,MATCH("?*",'Plan Cultivos'!$D$5:$D$204,0)),""))</f>
        <v/>
      </c>
      <c r="D474" s="58" t="str">
        <f>IF(AND($B474="",$G474=""),"",ML_N)</f>
        <v/>
      </c>
      <c r="E474" s="48" t="str">
        <f>IF($C474="","",IFERROR(VLOOKUP($C474,'Plan Cultivos'!$A$5:$D$204,4,FALSE)&amp;"",""))</f>
        <v/>
      </c>
      <c r="F474" s="48" t="n"/>
      <c r="G474" s="48" t="n"/>
      <c r="H474" s="47" t="n"/>
      <c r="I474" s="47" t="n"/>
      <c r="J474" s="47" t="n"/>
      <c r="K474" s="49" t="n"/>
      <c r="L474" s="48" t="n"/>
      <c r="M474" s="49" t="n"/>
      <c r="N474" s="47" t="n"/>
      <c r="O474" s="47" t="n"/>
      <c r="P474" s="47" t="n"/>
      <c r="Q474" s="47" t="n"/>
      <c r="R474" s="48" t="str">
        <f>IF(AND($B474="",$G474=""),"",ML_RESP)</f>
        <v/>
      </c>
      <c r="S474" s="47" t="n"/>
      <c r="T474" s="47" t="n"/>
      <c r="U474" s="47" t="n"/>
    </row>
    <row r="475">
      <c r="A475" s="42" t="inlineStr">
        <is>
          <t>B-0471</t>
        </is>
      </c>
      <c r="B475" s="52" t="n"/>
      <c r="C475" s="43" t="str">
        <f>IF(AND($B475="",$G475=""),"",IF(COUNTIF('Plan Cultivos'!$D$5:$D$204,"?*")=1,INDEX('Plan Cultivos'!$A$5:$A$204,MATCH("?*",'Plan Cultivos'!$D$5:$D$204,0)),""))</f>
        <v/>
      </c>
      <c r="D475" s="41" t="str">
        <f>IF(AND($B475="",$G475=""),"",ML_N)</f>
        <v/>
      </c>
      <c r="E475" s="43" t="str">
        <f>IF($C475="","",IFERROR(VLOOKUP($C475,'Plan Cultivos'!$A$5:$D$204,4,FALSE)&amp;"",""))</f>
        <v/>
      </c>
      <c r="F475" s="43" t="n"/>
      <c r="G475" s="43" t="n"/>
      <c r="H475" s="45" t="n"/>
      <c r="I475" s="45" t="n"/>
      <c r="J475" s="45" t="n"/>
      <c r="K475" s="51" t="n"/>
      <c r="L475" s="43" t="n"/>
      <c r="M475" s="51" t="n"/>
      <c r="N475" s="45" t="n"/>
      <c r="O475" s="45" t="n"/>
      <c r="P475" s="45" t="n"/>
      <c r="Q475" s="45" t="n"/>
      <c r="R475" s="43" t="str">
        <f>IF(AND($B475="",$G475=""),"",ML_RESP)</f>
        <v/>
      </c>
      <c r="S475" s="45" t="n"/>
      <c r="T475" s="45" t="n"/>
      <c r="U475" s="45" t="n"/>
    </row>
    <row r="476">
      <c r="A476" s="57" t="inlineStr">
        <is>
          <t>B-0472</t>
        </is>
      </c>
      <c r="B476" s="59" t="n"/>
      <c r="C476" s="48" t="str">
        <f>IF(AND($B476="",$G476=""),"",IF(COUNTIF('Plan Cultivos'!$D$5:$D$204,"?*")=1,INDEX('Plan Cultivos'!$A$5:$A$204,MATCH("?*",'Plan Cultivos'!$D$5:$D$204,0)),""))</f>
        <v/>
      </c>
      <c r="D476" s="58" t="str">
        <f>IF(AND($B476="",$G476=""),"",ML_N)</f>
        <v/>
      </c>
      <c r="E476" s="48" t="str">
        <f>IF($C476="","",IFERROR(VLOOKUP($C476,'Plan Cultivos'!$A$5:$D$204,4,FALSE)&amp;"",""))</f>
        <v/>
      </c>
      <c r="F476" s="48" t="n"/>
      <c r="G476" s="48" t="n"/>
      <c r="H476" s="47" t="n"/>
      <c r="I476" s="47" t="n"/>
      <c r="J476" s="47" t="n"/>
      <c r="K476" s="49" t="n"/>
      <c r="L476" s="48" t="n"/>
      <c r="M476" s="49" t="n"/>
      <c r="N476" s="47" t="n"/>
      <c r="O476" s="47" t="n"/>
      <c r="P476" s="47" t="n"/>
      <c r="Q476" s="47" t="n"/>
      <c r="R476" s="48" t="str">
        <f>IF(AND($B476="",$G476=""),"",ML_RESP)</f>
        <v/>
      </c>
      <c r="S476" s="47" t="n"/>
      <c r="T476" s="47" t="n"/>
      <c r="U476" s="47" t="n"/>
    </row>
    <row r="477">
      <c r="A477" s="42" t="inlineStr">
        <is>
          <t>B-0473</t>
        </is>
      </c>
      <c r="B477" s="52" t="n"/>
      <c r="C477" s="43" t="str">
        <f>IF(AND($B477="",$G477=""),"",IF(COUNTIF('Plan Cultivos'!$D$5:$D$204,"?*")=1,INDEX('Plan Cultivos'!$A$5:$A$204,MATCH("?*",'Plan Cultivos'!$D$5:$D$204,0)),""))</f>
        <v/>
      </c>
      <c r="D477" s="41" t="str">
        <f>IF(AND($B477="",$G477=""),"",ML_N)</f>
        <v/>
      </c>
      <c r="E477" s="43" t="str">
        <f>IF($C477="","",IFERROR(VLOOKUP($C477,'Plan Cultivos'!$A$5:$D$204,4,FALSE)&amp;"",""))</f>
        <v/>
      </c>
      <c r="F477" s="43" t="n"/>
      <c r="G477" s="43" t="n"/>
      <c r="H477" s="45" t="n"/>
      <c r="I477" s="45" t="n"/>
      <c r="J477" s="45" t="n"/>
      <c r="K477" s="51" t="n"/>
      <c r="L477" s="43" t="n"/>
      <c r="M477" s="51" t="n"/>
      <c r="N477" s="45" t="n"/>
      <c r="O477" s="45" t="n"/>
      <c r="P477" s="45" t="n"/>
      <c r="Q477" s="45" t="n"/>
      <c r="R477" s="43" t="str">
        <f>IF(AND($B477="",$G477=""),"",ML_RESP)</f>
        <v/>
      </c>
      <c r="S477" s="45" t="n"/>
      <c r="T477" s="45" t="n"/>
      <c r="U477" s="45" t="n"/>
    </row>
    <row r="478">
      <c r="A478" s="57" t="inlineStr">
        <is>
          <t>B-0474</t>
        </is>
      </c>
      <c r="B478" s="59" t="n"/>
      <c r="C478" s="48" t="str">
        <f>IF(AND($B478="",$G478=""),"",IF(COUNTIF('Plan Cultivos'!$D$5:$D$204,"?*")=1,INDEX('Plan Cultivos'!$A$5:$A$204,MATCH("?*",'Plan Cultivos'!$D$5:$D$204,0)),""))</f>
        <v/>
      </c>
      <c r="D478" s="58" t="str">
        <f>IF(AND($B478="",$G478=""),"",ML_N)</f>
        <v/>
      </c>
      <c r="E478" s="48" t="str">
        <f>IF($C478="","",IFERROR(VLOOKUP($C478,'Plan Cultivos'!$A$5:$D$204,4,FALSE)&amp;"",""))</f>
        <v/>
      </c>
      <c r="F478" s="48" t="n"/>
      <c r="G478" s="48" t="n"/>
      <c r="H478" s="47" t="n"/>
      <c r="I478" s="47" t="n"/>
      <c r="J478" s="47" t="n"/>
      <c r="K478" s="49" t="n"/>
      <c r="L478" s="48" t="n"/>
      <c r="M478" s="49" t="n"/>
      <c r="N478" s="47" t="n"/>
      <c r="O478" s="47" t="n"/>
      <c r="P478" s="47" t="n"/>
      <c r="Q478" s="47" t="n"/>
      <c r="R478" s="48" t="str">
        <f>IF(AND($B478="",$G478=""),"",ML_RESP)</f>
        <v/>
      </c>
      <c r="S478" s="47" t="n"/>
      <c r="T478" s="47" t="n"/>
      <c r="U478" s="47" t="n"/>
    </row>
    <row r="479">
      <c r="A479" s="42" t="inlineStr">
        <is>
          <t>B-0475</t>
        </is>
      </c>
      <c r="B479" s="52" t="n"/>
      <c r="C479" s="43" t="str">
        <f>IF(AND($B479="",$G479=""),"",IF(COUNTIF('Plan Cultivos'!$D$5:$D$204,"?*")=1,INDEX('Plan Cultivos'!$A$5:$A$204,MATCH("?*",'Plan Cultivos'!$D$5:$D$204,0)),""))</f>
        <v/>
      </c>
      <c r="D479" s="41" t="str">
        <f>IF(AND($B479="",$G479=""),"",ML_N)</f>
        <v/>
      </c>
      <c r="E479" s="43" t="str">
        <f>IF($C479="","",IFERROR(VLOOKUP($C479,'Plan Cultivos'!$A$5:$D$204,4,FALSE)&amp;"",""))</f>
        <v/>
      </c>
      <c r="F479" s="43" t="n"/>
      <c r="G479" s="43" t="n"/>
      <c r="H479" s="45" t="n"/>
      <c r="I479" s="45" t="n"/>
      <c r="J479" s="45" t="n"/>
      <c r="K479" s="51" t="n"/>
      <c r="L479" s="43" t="n"/>
      <c r="M479" s="51" t="n"/>
      <c r="N479" s="45" t="n"/>
      <c r="O479" s="45" t="n"/>
      <c r="P479" s="45" t="n"/>
      <c r="Q479" s="45" t="n"/>
      <c r="R479" s="43" t="str">
        <f>IF(AND($B479="",$G479=""),"",ML_RESP)</f>
        <v/>
      </c>
      <c r="S479" s="45" t="n"/>
      <c r="T479" s="45" t="n"/>
      <c r="U479" s="45" t="n"/>
    </row>
    <row r="480">
      <c r="A480" s="57" t="inlineStr">
        <is>
          <t>B-0476</t>
        </is>
      </c>
      <c r="B480" s="59" t="n"/>
      <c r="C480" s="48" t="str">
        <f>IF(AND($B480="",$G480=""),"",IF(COUNTIF('Plan Cultivos'!$D$5:$D$204,"?*")=1,INDEX('Plan Cultivos'!$A$5:$A$204,MATCH("?*",'Plan Cultivos'!$D$5:$D$204,0)),""))</f>
        <v/>
      </c>
      <c r="D480" s="58" t="str">
        <f>IF(AND($B480="",$G480=""),"",ML_N)</f>
        <v/>
      </c>
      <c r="E480" s="48" t="str">
        <f>IF($C480="","",IFERROR(VLOOKUP($C480,'Plan Cultivos'!$A$5:$D$204,4,FALSE)&amp;"",""))</f>
        <v/>
      </c>
      <c r="F480" s="48" t="n"/>
      <c r="G480" s="48" t="n"/>
      <c r="H480" s="47" t="n"/>
      <c r="I480" s="47" t="n"/>
      <c r="J480" s="47" t="n"/>
      <c r="K480" s="49" t="n"/>
      <c r="L480" s="48" t="n"/>
      <c r="M480" s="49" t="n"/>
      <c r="N480" s="47" t="n"/>
      <c r="O480" s="47" t="n"/>
      <c r="P480" s="47" t="n"/>
      <c r="Q480" s="47" t="n"/>
      <c r="R480" s="48" t="str">
        <f>IF(AND($B480="",$G480=""),"",ML_RESP)</f>
        <v/>
      </c>
      <c r="S480" s="47" t="n"/>
      <c r="T480" s="47" t="n"/>
      <c r="U480" s="47" t="n"/>
    </row>
    <row r="481">
      <c r="A481" s="42" t="inlineStr">
        <is>
          <t>B-0477</t>
        </is>
      </c>
      <c r="B481" s="52" t="n"/>
      <c r="C481" s="43" t="str">
        <f>IF(AND($B481="",$G481=""),"",IF(COUNTIF('Plan Cultivos'!$D$5:$D$204,"?*")=1,INDEX('Plan Cultivos'!$A$5:$A$204,MATCH("?*",'Plan Cultivos'!$D$5:$D$204,0)),""))</f>
        <v/>
      </c>
      <c r="D481" s="41" t="str">
        <f>IF(AND($B481="",$G481=""),"",ML_N)</f>
        <v/>
      </c>
      <c r="E481" s="43" t="str">
        <f>IF($C481="","",IFERROR(VLOOKUP($C481,'Plan Cultivos'!$A$5:$D$204,4,FALSE)&amp;"",""))</f>
        <v/>
      </c>
      <c r="F481" s="43" t="n"/>
      <c r="G481" s="43" t="n"/>
      <c r="H481" s="45" t="n"/>
      <c r="I481" s="45" t="n"/>
      <c r="J481" s="45" t="n"/>
      <c r="K481" s="51" t="n"/>
      <c r="L481" s="43" t="n"/>
      <c r="M481" s="51" t="n"/>
      <c r="N481" s="45" t="n"/>
      <c r="O481" s="45" t="n"/>
      <c r="P481" s="45" t="n"/>
      <c r="Q481" s="45" t="n"/>
      <c r="R481" s="43" t="str">
        <f>IF(AND($B481="",$G481=""),"",ML_RESP)</f>
        <v/>
      </c>
      <c r="S481" s="45" t="n"/>
      <c r="T481" s="45" t="n"/>
      <c r="U481" s="45" t="n"/>
    </row>
    <row r="482">
      <c r="A482" s="57" t="inlineStr">
        <is>
          <t>B-0478</t>
        </is>
      </c>
      <c r="B482" s="59" t="n"/>
      <c r="C482" s="48" t="str">
        <f>IF(AND($B482="",$G482=""),"",IF(COUNTIF('Plan Cultivos'!$D$5:$D$204,"?*")=1,INDEX('Plan Cultivos'!$A$5:$A$204,MATCH("?*",'Plan Cultivos'!$D$5:$D$204,0)),""))</f>
        <v/>
      </c>
      <c r="D482" s="58" t="str">
        <f>IF(AND($B482="",$G482=""),"",ML_N)</f>
        <v/>
      </c>
      <c r="E482" s="48" t="str">
        <f>IF($C482="","",IFERROR(VLOOKUP($C482,'Plan Cultivos'!$A$5:$D$204,4,FALSE)&amp;"",""))</f>
        <v/>
      </c>
      <c r="F482" s="48" t="n"/>
      <c r="G482" s="48" t="n"/>
      <c r="H482" s="47" t="n"/>
      <c r="I482" s="47" t="n"/>
      <c r="J482" s="47" t="n"/>
      <c r="K482" s="49" t="n"/>
      <c r="L482" s="48" t="n"/>
      <c r="M482" s="49" t="n"/>
      <c r="N482" s="47" t="n"/>
      <c r="O482" s="47" t="n"/>
      <c r="P482" s="47" t="n"/>
      <c r="Q482" s="47" t="n"/>
      <c r="R482" s="48" t="str">
        <f>IF(AND($B482="",$G482=""),"",ML_RESP)</f>
        <v/>
      </c>
      <c r="S482" s="47" t="n"/>
      <c r="T482" s="47" t="n"/>
      <c r="U482" s="47" t="n"/>
    </row>
    <row r="483">
      <c r="A483" s="42" t="inlineStr">
        <is>
          <t>B-0479</t>
        </is>
      </c>
      <c r="B483" s="52" t="n"/>
      <c r="C483" s="43" t="str">
        <f>IF(AND($B483="",$G483=""),"",IF(COUNTIF('Plan Cultivos'!$D$5:$D$204,"?*")=1,INDEX('Plan Cultivos'!$A$5:$A$204,MATCH("?*",'Plan Cultivos'!$D$5:$D$204,0)),""))</f>
        <v/>
      </c>
      <c r="D483" s="41" t="str">
        <f>IF(AND($B483="",$G483=""),"",ML_N)</f>
        <v/>
      </c>
      <c r="E483" s="43" t="str">
        <f>IF($C483="","",IFERROR(VLOOKUP($C483,'Plan Cultivos'!$A$5:$D$204,4,FALSE)&amp;"",""))</f>
        <v/>
      </c>
      <c r="F483" s="43" t="n"/>
      <c r="G483" s="43" t="n"/>
      <c r="H483" s="45" t="n"/>
      <c r="I483" s="45" t="n"/>
      <c r="J483" s="45" t="n"/>
      <c r="K483" s="51" t="n"/>
      <c r="L483" s="43" t="n"/>
      <c r="M483" s="51" t="n"/>
      <c r="N483" s="45" t="n"/>
      <c r="O483" s="45" t="n"/>
      <c r="P483" s="45" t="n"/>
      <c r="Q483" s="45" t="n"/>
      <c r="R483" s="43" t="str">
        <f>IF(AND($B483="",$G483=""),"",ML_RESP)</f>
        <v/>
      </c>
      <c r="S483" s="45" t="n"/>
      <c r="T483" s="45" t="n"/>
      <c r="U483" s="45" t="n"/>
    </row>
    <row r="484">
      <c r="A484" s="57" t="inlineStr">
        <is>
          <t>B-0480</t>
        </is>
      </c>
      <c r="B484" s="59" t="n"/>
      <c r="C484" s="48" t="str">
        <f>IF(AND($B484="",$G484=""),"",IF(COUNTIF('Plan Cultivos'!$D$5:$D$204,"?*")=1,INDEX('Plan Cultivos'!$A$5:$A$204,MATCH("?*",'Plan Cultivos'!$D$5:$D$204,0)),""))</f>
        <v/>
      </c>
      <c r="D484" s="58" t="str">
        <f>IF(AND($B484="",$G484=""),"",ML_N)</f>
        <v/>
      </c>
      <c r="E484" s="48" t="str">
        <f>IF($C484="","",IFERROR(VLOOKUP($C484,'Plan Cultivos'!$A$5:$D$204,4,FALSE)&amp;"",""))</f>
        <v/>
      </c>
      <c r="F484" s="48" t="n"/>
      <c r="G484" s="48" t="n"/>
      <c r="H484" s="47" t="n"/>
      <c r="I484" s="47" t="n"/>
      <c r="J484" s="47" t="n"/>
      <c r="K484" s="49" t="n"/>
      <c r="L484" s="48" t="n"/>
      <c r="M484" s="49" t="n"/>
      <c r="N484" s="47" t="n"/>
      <c r="O484" s="47" t="n"/>
      <c r="P484" s="47" t="n"/>
      <c r="Q484" s="47" t="n"/>
      <c r="R484" s="48" t="str">
        <f>IF(AND($B484="",$G484=""),"",ML_RESP)</f>
        <v/>
      </c>
      <c r="S484" s="47" t="n"/>
      <c r="T484" s="47" t="n"/>
      <c r="U484" s="47" t="n"/>
    </row>
    <row r="485">
      <c r="A485" s="42" t="inlineStr">
        <is>
          <t>B-0481</t>
        </is>
      </c>
      <c r="B485" s="52" t="n"/>
      <c r="C485" s="43" t="str">
        <f>IF(AND($B485="",$G485=""),"",IF(COUNTIF('Plan Cultivos'!$D$5:$D$204,"?*")=1,INDEX('Plan Cultivos'!$A$5:$A$204,MATCH("?*",'Plan Cultivos'!$D$5:$D$204,0)),""))</f>
        <v/>
      </c>
      <c r="D485" s="41" t="str">
        <f>IF(AND($B485="",$G485=""),"",ML_N)</f>
        <v/>
      </c>
      <c r="E485" s="43" t="str">
        <f>IF($C485="","",IFERROR(VLOOKUP($C485,'Plan Cultivos'!$A$5:$D$204,4,FALSE)&amp;"",""))</f>
        <v/>
      </c>
      <c r="F485" s="43" t="n"/>
      <c r="G485" s="43" t="n"/>
      <c r="H485" s="45" t="n"/>
      <c r="I485" s="45" t="n"/>
      <c r="J485" s="45" t="n"/>
      <c r="K485" s="51" t="n"/>
      <c r="L485" s="43" t="n"/>
      <c r="M485" s="51" t="n"/>
      <c r="N485" s="45" t="n"/>
      <c r="O485" s="45" t="n"/>
      <c r="P485" s="45" t="n"/>
      <c r="Q485" s="45" t="n"/>
      <c r="R485" s="43" t="str">
        <f>IF(AND($B485="",$G485=""),"",ML_RESP)</f>
        <v/>
      </c>
      <c r="S485" s="45" t="n"/>
      <c r="T485" s="45" t="n"/>
      <c r="U485" s="45" t="n"/>
    </row>
    <row r="486">
      <c r="A486" s="57" t="inlineStr">
        <is>
          <t>B-0482</t>
        </is>
      </c>
      <c r="B486" s="59" t="n"/>
      <c r="C486" s="48" t="str">
        <f>IF(AND($B486="",$G486=""),"",IF(COUNTIF('Plan Cultivos'!$D$5:$D$204,"?*")=1,INDEX('Plan Cultivos'!$A$5:$A$204,MATCH("?*",'Plan Cultivos'!$D$5:$D$204,0)),""))</f>
        <v/>
      </c>
      <c r="D486" s="58" t="str">
        <f>IF(AND($B486="",$G486=""),"",ML_N)</f>
        <v/>
      </c>
      <c r="E486" s="48" t="str">
        <f>IF($C486="","",IFERROR(VLOOKUP($C486,'Plan Cultivos'!$A$5:$D$204,4,FALSE)&amp;"",""))</f>
        <v/>
      </c>
      <c r="F486" s="48" t="n"/>
      <c r="G486" s="48" t="n"/>
      <c r="H486" s="47" t="n"/>
      <c r="I486" s="47" t="n"/>
      <c r="J486" s="47" t="n"/>
      <c r="K486" s="49" t="n"/>
      <c r="L486" s="48" t="n"/>
      <c r="M486" s="49" t="n"/>
      <c r="N486" s="47" t="n"/>
      <c r="O486" s="47" t="n"/>
      <c r="P486" s="47" t="n"/>
      <c r="Q486" s="47" t="n"/>
      <c r="R486" s="48" t="str">
        <f>IF(AND($B486="",$G486=""),"",ML_RESP)</f>
        <v/>
      </c>
      <c r="S486" s="47" t="n"/>
      <c r="T486" s="47" t="n"/>
      <c r="U486" s="47" t="n"/>
    </row>
    <row r="487">
      <c r="A487" s="42" t="inlineStr">
        <is>
          <t>B-0483</t>
        </is>
      </c>
      <c r="B487" s="52" t="n"/>
      <c r="C487" s="43" t="str">
        <f>IF(AND($B487="",$G487=""),"",IF(COUNTIF('Plan Cultivos'!$D$5:$D$204,"?*")=1,INDEX('Plan Cultivos'!$A$5:$A$204,MATCH("?*",'Plan Cultivos'!$D$5:$D$204,0)),""))</f>
        <v/>
      </c>
      <c r="D487" s="41" t="str">
        <f>IF(AND($B487="",$G487=""),"",ML_N)</f>
        <v/>
      </c>
      <c r="E487" s="43" t="str">
        <f>IF($C487="","",IFERROR(VLOOKUP($C487,'Plan Cultivos'!$A$5:$D$204,4,FALSE)&amp;"",""))</f>
        <v/>
      </c>
      <c r="F487" s="43" t="n"/>
      <c r="G487" s="43" t="n"/>
      <c r="H487" s="45" t="n"/>
      <c r="I487" s="45" t="n"/>
      <c r="J487" s="45" t="n"/>
      <c r="K487" s="51" t="n"/>
      <c r="L487" s="43" t="n"/>
      <c r="M487" s="51" t="n"/>
      <c r="N487" s="45" t="n"/>
      <c r="O487" s="45" t="n"/>
      <c r="P487" s="45" t="n"/>
      <c r="Q487" s="45" t="n"/>
      <c r="R487" s="43" t="str">
        <f>IF(AND($B487="",$G487=""),"",ML_RESP)</f>
        <v/>
      </c>
      <c r="S487" s="45" t="n"/>
      <c r="T487" s="45" t="n"/>
      <c r="U487" s="45" t="n"/>
    </row>
    <row r="488">
      <c r="A488" s="57" t="inlineStr">
        <is>
          <t>B-0484</t>
        </is>
      </c>
      <c r="B488" s="59" t="n"/>
      <c r="C488" s="48" t="str">
        <f>IF(AND($B488="",$G488=""),"",IF(COUNTIF('Plan Cultivos'!$D$5:$D$204,"?*")=1,INDEX('Plan Cultivos'!$A$5:$A$204,MATCH("?*",'Plan Cultivos'!$D$5:$D$204,0)),""))</f>
        <v/>
      </c>
      <c r="D488" s="58" t="str">
        <f>IF(AND($B488="",$G488=""),"",ML_N)</f>
        <v/>
      </c>
      <c r="E488" s="48" t="str">
        <f>IF($C488="","",IFERROR(VLOOKUP($C488,'Plan Cultivos'!$A$5:$D$204,4,FALSE)&amp;"",""))</f>
        <v/>
      </c>
      <c r="F488" s="48" t="n"/>
      <c r="G488" s="48" t="n"/>
      <c r="H488" s="47" t="n"/>
      <c r="I488" s="47" t="n"/>
      <c r="J488" s="47" t="n"/>
      <c r="K488" s="49" t="n"/>
      <c r="L488" s="48" t="n"/>
      <c r="M488" s="49" t="n"/>
      <c r="N488" s="47" t="n"/>
      <c r="O488" s="47" t="n"/>
      <c r="P488" s="47" t="n"/>
      <c r="Q488" s="47" t="n"/>
      <c r="R488" s="48" t="str">
        <f>IF(AND($B488="",$G488=""),"",ML_RESP)</f>
        <v/>
      </c>
      <c r="S488" s="47" t="n"/>
      <c r="T488" s="47" t="n"/>
      <c r="U488" s="47" t="n"/>
    </row>
    <row r="489">
      <c r="A489" s="42" t="inlineStr">
        <is>
          <t>B-0485</t>
        </is>
      </c>
      <c r="B489" s="52" t="n"/>
      <c r="C489" s="43" t="str">
        <f>IF(AND($B489="",$G489=""),"",IF(COUNTIF('Plan Cultivos'!$D$5:$D$204,"?*")=1,INDEX('Plan Cultivos'!$A$5:$A$204,MATCH("?*",'Plan Cultivos'!$D$5:$D$204,0)),""))</f>
        <v/>
      </c>
      <c r="D489" s="41" t="str">
        <f>IF(AND($B489="",$G489=""),"",ML_N)</f>
        <v/>
      </c>
      <c r="E489" s="43" t="str">
        <f>IF($C489="","",IFERROR(VLOOKUP($C489,'Plan Cultivos'!$A$5:$D$204,4,FALSE)&amp;"",""))</f>
        <v/>
      </c>
      <c r="F489" s="43" t="n"/>
      <c r="G489" s="43" t="n"/>
      <c r="H489" s="45" t="n"/>
      <c r="I489" s="45" t="n"/>
      <c r="J489" s="45" t="n"/>
      <c r="K489" s="51" t="n"/>
      <c r="L489" s="43" t="n"/>
      <c r="M489" s="51" t="n"/>
      <c r="N489" s="45" t="n"/>
      <c r="O489" s="45" t="n"/>
      <c r="P489" s="45" t="n"/>
      <c r="Q489" s="45" t="n"/>
      <c r="R489" s="43" t="str">
        <f>IF(AND($B489="",$G489=""),"",ML_RESP)</f>
        <v/>
      </c>
      <c r="S489" s="45" t="n"/>
      <c r="T489" s="45" t="n"/>
      <c r="U489" s="45" t="n"/>
    </row>
    <row r="490">
      <c r="A490" s="57" t="inlineStr">
        <is>
          <t>B-0486</t>
        </is>
      </c>
      <c r="B490" s="59" t="n"/>
      <c r="C490" s="48" t="str">
        <f>IF(AND($B490="",$G490=""),"",IF(COUNTIF('Plan Cultivos'!$D$5:$D$204,"?*")=1,INDEX('Plan Cultivos'!$A$5:$A$204,MATCH("?*",'Plan Cultivos'!$D$5:$D$204,0)),""))</f>
        <v/>
      </c>
      <c r="D490" s="58" t="str">
        <f>IF(AND($B490="",$G490=""),"",ML_N)</f>
        <v/>
      </c>
      <c r="E490" s="48" t="str">
        <f>IF($C490="","",IFERROR(VLOOKUP($C490,'Plan Cultivos'!$A$5:$D$204,4,FALSE)&amp;"",""))</f>
        <v/>
      </c>
      <c r="F490" s="48" t="n"/>
      <c r="G490" s="48" t="n"/>
      <c r="H490" s="47" t="n"/>
      <c r="I490" s="47" t="n"/>
      <c r="J490" s="47" t="n"/>
      <c r="K490" s="49" t="n"/>
      <c r="L490" s="48" t="n"/>
      <c r="M490" s="49" t="n"/>
      <c r="N490" s="47" t="n"/>
      <c r="O490" s="47" t="n"/>
      <c r="P490" s="47" t="n"/>
      <c r="Q490" s="47" t="n"/>
      <c r="R490" s="48" t="str">
        <f>IF(AND($B490="",$G490=""),"",ML_RESP)</f>
        <v/>
      </c>
      <c r="S490" s="47" t="n"/>
      <c r="T490" s="47" t="n"/>
      <c r="U490" s="47" t="n"/>
    </row>
    <row r="491">
      <c r="A491" s="42" t="inlineStr">
        <is>
          <t>B-0487</t>
        </is>
      </c>
      <c r="B491" s="52" t="n"/>
      <c r="C491" s="43" t="str">
        <f>IF(AND($B491="",$G491=""),"",IF(COUNTIF('Plan Cultivos'!$D$5:$D$204,"?*")=1,INDEX('Plan Cultivos'!$A$5:$A$204,MATCH("?*",'Plan Cultivos'!$D$5:$D$204,0)),""))</f>
        <v/>
      </c>
      <c r="D491" s="41" t="str">
        <f>IF(AND($B491="",$G491=""),"",ML_N)</f>
        <v/>
      </c>
      <c r="E491" s="43" t="str">
        <f>IF($C491="","",IFERROR(VLOOKUP($C491,'Plan Cultivos'!$A$5:$D$204,4,FALSE)&amp;"",""))</f>
        <v/>
      </c>
      <c r="F491" s="43" t="n"/>
      <c r="G491" s="43" t="n"/>
      <c r="H491" s="45" t="n"/>
      <c r="I491" s="45" t="n"/>
      <c r="J491" s="45" t="n"/>
      <c r="K491" s="51" t="n"/>
      <c r="L491" s="43" t="n"/>
      <c r="M491" s="51" t="n"/>
      <c r="N491" s="45" t="n"/>
      <c r="O491" s="45" t="n"/>
      <c r="P491" s="45" t="n"/>
      <c r="Q491" s="45" t="n"/>
      <c r="R491" s="43" t="str">
        <f>IF(AND($B491="",$G491=""),"",ML_RESP)</f>
        <v/>
      </c>
      <c r="S491" s="45" t="n"/>
      <c r="T491" s="45" t="n"/>
      <c r="U491" s="45" t="n"/>
    </row>
    <row r="492">
      <c r="A492" s="57" t="inlineStr">
        <is>
          <t>B-0488</t>
        </is>
      </c>
      <c r="B492" s="59" t="n"/>
      <c r="C492" s="48" t="str">
        <f>IF(AND($B492="",$G492=""),"",IF(COUNTIF('Plan Cultivos'!$D$5:$D$204,"?*")=1,INDEX('Plan Cultivos'!$A$5:$A$204,MATCH("?*",'Plan Cultivos'!$D$5:$D$204,0)),""))</f>
        <v/>
      </c>
      <c r="D492" s="58" t="str">
        <f>IF(AND($B492="",$G492=""),"",ML_N)</f>
        <v/>
      </c>
      <c r="E492" s="48" t="str">
        <f>IF($C492="","",IFERROR(VLOOKUP($C492,'Plan Cultivos'!$A$5:$D$204,4,FALSE)&amp;"",""))</f>
        <v/>
      </c>
      <c r="F492" s="48" t="n"/>
      <c r="G492" s="48" t="n"/>
      <c r="H492" s="47" t="n"/>
      <c r="I492" s="47" t="n"/>
      <c r="J492" s="47" t="n"/>
      <c r="K492" s="49" t="n"/>
      <c r="L492" s="48" t="n"/>
      <c r="M492" s="49" t="n"/>
      <c r="N492" s="47" t="n"/>
      <c r="O492" s="47" t="n"/>
      <c r="P492" s="47" t="n"/>
      <c r="Q492" s="47" t="n"/>
      <c r="R492" s="48" t="str">
        <f>IF(AND($B492="",$G492=""),"",ML_RESP)</f>
        <v/>
      </c>
      <c r="S492" s="47" t="n"/>
      <c r="T492" s="47" t="n"/>
      <c r="U492" s="47" t="n"/>
    </row>
    <row r="493">
      <c r="A493" s="42" t="inlineStr">
        <is>
          <t>B-0489</t>
        </is>
      </c>
      <c r="B493" s="52" t="n"/>
      <c r="C493" s="43" t="str">
        <f>IF(AND($B493="",$G493=""),"",IF(COUNTIF('Plan Cultivos'!$D$5:$D$204,"?*")=1,INDEX('Plan Cultivos'!$A$5:$A$204,MATCH("?*",'Plan Cultivos'!$D$5:$D$204,0)),""))</f>
        <v/>
      </c>
      <c r="D493" s="41" t="str">
        <f>IF(AND($B493="",$G493=""),"",ML_N)</f>
        <v/>
      </c>
      <c r="E493" s="43" t="str">
        <f>IF($C493="","",IFERROR(VLOOKUP($C493,'Plan Cultivos'!$A$5:$D$204,4,FALSE)&amp;"",""))</f>
        <v/>
      </c>
      <c r="F493" s="43" t="n"/>
      <c r="G493" s="43" t="n"/>
      <c r="H493" s="45" t="n"/>
      <c r="I493" s="45" t="n"/>
      <c r="J493" s="45" t="n"/>
      <c r="K493" s="51" t="n"/>
      <c r="L493" s="43" t="n"/>
      <c r="M493" s="51" t="n"/>
      <c r="N493" s="45" t="n"/>
      <c r="O493" s="45" t="n"/>
      <c r="P493" s="45" t="n"/>
      <c r="Q493" s="45" t="n"/>
      <c r="R493" s="43" t="str">
        <f>IF(AND($B493="",$G493=""),"",ML_RESP)</f>
        <v/>
      </c>
      <c r="S493" s="45" t="n"/>
      <c r="T493" s="45" t="n"/>
      <c r="U493" s="45" t="n"/>
    </row>
    <row r="494">
      <c r="A494" s="57" t="inlineStr">
        <is>
          <t>B-0490</t>
        </is>
      </c>
      <c r="B494" s="59" t="n"/>
      <c r="C494" s="48" t="str">
        <f>IF(AND($B494="",$G494=""),"",IF(COUNTIF('Plan Cultivos'!$D$5:$D$204,"?*")=1,INDEX('Plan Cultivos'!$A$5:$A$204,MATCH("?*",'Plan Cultivos'!$D$5:$D$204,0)),""))</f>
        <v/>
      </c>
      <c r="D494" s="58" t="str">
        <f>IF(AND($B494="",$G494=""),"",ML_N)</f>
        <v/>
      </c>
      <c r="E494" s="48" t="str">
        <f>IF($C494="","",IFERROR(VLOOKUP($C494,'Plan Cultivos'!$A$5:$D$204,4,FALSE)&amp;"",""))</f>
        <v/>
      </c>
      <c r="F494" s="48" t="n"/>
      <c r="G494" s="48" t="n"/>
      <c r="H494" s="47" t="n"/>
      <c r="I494" s="47" t="n"/>
      <c r="J494" s="47" t="n"/>
      <c r="K494" s="49" t="n"/>
      <c r="L494" s="48" t="n"/>
      <c r="M494" s="49" t="n"/>
      <c r="N494" s="47" t="n"/>
      <c r="O494" s="47" t="n"/>
      <c r="P494" s="47" t="n"/>
      <c r="Q494" s="47" t="n"/>
      <c r="R494" s="48" t="str">
        <f>IF(AND($B494="",$G494=""),"",ML_RESP)</f>
        <v/>
      </c>
      <c r="S494" s="47" t="n"/>
      <c r="T494" s="47" t="n"/>
      <c r="U494" s="47" t="n"/>
    </row>
    <row r="495">
      <c r="A495" s="42" t="inlineStr">
        <is>
          <t>B-0491</t>
        </is>
      </c>
      <c r="B495" s="52" t="n"/>
      <c r="C495" s="43" t="str">
        <f>IF(AND($B495="",$G495=""),"",IF(COUNTIF('Plan Cultivos'!$D$5:$D$204,"?*")=1,INDEX('Plan Cultivos'!$A$5:$A$204,MATCH("?*",'Plan Cultivos'!$D$5:$D$204,0)),""))</f>
        <v/>
      </c>
      <c r="D495" s="41" t="str">
        <f>IF(AND($B495="",$G495=""),"",ML_N)</f>
        <v/>
      </c>
      <c r="E495" s="43" t="str">
        <f>IF($C495="","",IFERROR(VLOOKUP($C495,'Plan Cultivos'!$A$5:$D$204,4,FALSE)&amp;"",""))</f>
        <v/>
      </c>
      <c r="F495" s="43" t="n"/>
      <c r="G495" s="43" t="n"/>
      <c r="H495" s="45" t="n"/>
      <c r="I495" s="45" t="n"/>
      <c r="J495" s="45" t="n"/>
      <c r="K495" s="51" t="n"/>
      <c r="L495" s="43" t="n"/>
      <c r="M495" s="51" t="n"/>
      <c r="N495" s="45" t="n"/>
      <c r="O495" s="45" t="n"/>
      <c r="P495" s="45" t="n"/>
      <c r="Q495" s="45" t="n"/>
      <c r="R495" s="43" t="str">
        <f>IF(AND($B495="",$G495=""),"",ML_RESP)</f>
        <v/>
      </c>
      <c r="S495" s="45" t="n"/>
      <c r="T495" s="45" t="n"/>
      <c r="U495" s="45" t="n"/>
    </row>
    <row r="496">
      <c r="A496" s="57" t="inlineStr">
        <is>
          <t>B-0492</t>
        </is>
      </c>
      <c r="B496" s="59" t="n"/>
      <c r="C496" s="48" t="str">
        <f>IF(AND($B496="",$G496=""),"",IF(COUNTIF('Plan Cultivos'!$D$5:$D$204,"?*")=1,INDEX('Plan Cultivos'!$A$5:$A$204,MATCH("?*",'Plan Cultivos'!$D$5:$D$204,0)),""))</f>
        <v/>
      </c>
      <c r="D496" s="58" t="str">
        <f>IF(AND($B496="",$G496=""),"",ML_N)</f>
        <v/>
      </c>
      <c r="E496" s="48" t="str">
        <f>IF($C496="","",IFERROR(VLOOKUP($C496,'Plan Cultivos'!$A$5:$D$204,4,FALSE)&amp;"",""))</f>
        <v/>
      </c>
      <c r="F496" s="48" t="n"/>
      <c r="G496" s="48" t="n"/>
      <c r="H496" s="47" t="n"/>
      <c r="I496" s="47" t="n"/>
      <c r="J496" s="47" t="n"/>
      <c r="K496" s="49" t="n"/>
      <c r="L496" s="48" t="n"/>
      <c r="M496" s="49" t="n"/>
      <c r="N496" s="47" t="n"/>
      <c r="O496" s="47" t="n"/>
      <c r="P496" s="47" t="n"/>
      <c r="Q496" s="47" t="n"/>
      <c r="R496" s="48" t="str">
        <f>IF(AND($B496="",$G496=""),"",ML_RESP)</f>
        <v/>
      </c>
      <c r="S496" s="47" t="n"/>
      <c r="T496" s="47" t="n"/>
      <c r="U496" s="47" t="n"/>
    </row>
    <row r="497">
      <c r="A497" s="42" t="inlineStr">
        <is>
          <t>B-0493</t>
        </is>
      </c>
      <c r="B497" s="52" t="n"/>
      <c r="C497" s="43" t="str">
        <f>IF(AND($B497="",$G497=""),"",IF(COUNTIF('Plan Cultivos'!$D$5:$D$204,"?*")=1,INDEX('Plan Cultivos'!$A$5:$A$204,MATCH("?*",'Plan Cultivos'!$D$5:$D$204,0)),""))</f>
        <v/>
      </c>
      <c r="D497" s="41" t="str">
        <f>IF(AND($B497="",$G497=""),"",ML_N)</f>
        <v/>
      </c>
      <c r="E497" s="43" t="str">
        <f>IF($C497="","",IFERROR(VLOOKUP($C497,'Plan Cultivos'!$A$5:$D$204,4,FALSE)&amp;"",""))</f>
        <v/>
      </c>
      <c r="F497" s="43" t="n"/>
      <c r="G497" s="43" t="n"/>
      <c r="H497" s="45" t="n"/>
      <c r="I497" s="45" t="n"/>
      <c r="J497" s="45" t="n"/>
      <c r="K497" s="51" t="n"/>
      <c r="L497" s="43" t="n"/>
      <c r="M497" s="51" t="n"/>
      <c r="N497" s="45" t="n"/>
      <c r="O497" s="45" t="n"/>
      <c r="P497" s="45" t="n"/>
      <c r="Q497" s="45" t="n"/>
      <c r="R497" s="43" t="str">
        <f>IF(AND($B497="",$G497=""),"",ML_RESP)</f>
        <v/>
      </c>
      <c r="S497" s="45" t="n"/>
      <c r="T497" s="45" t="n"/>
      <c r="U497" s="45" t="n"/>
    </row>
    <row r="498">
      <c r="A498" s="57" t="inlineStr">
        <is>
          <t>B-0494</t>
        </is>
      </c>
      <c r="B498" s="59" t="n"/>
      <c r="C498" s="48" t="str">
        <f>IF(AND($B498="",$G498=""),"",IF(COUNTIF('Plan Cultivos'!$D$5:$D$204,"?*")=1,INDEX('Plan Cultivos'!$A$5:$A$204,MATCH("?*",'Plan Cultivos'!$D$5:$D$204,0)),""))</f>
        <v/>
      </c>
      <c r="D498" s="58" t="str">
        <f>IF(AND($B498="",$G498=""),"",ML_N)</f>
        <v/>
      </c>
      <c r="E498" s="48" t="str">
        <f>IF($C498="","",IFERROR(VLOOKUP($C498,'Plan Cultivos'!$A$5:$D$204,4,FALSE)&amp;"",""))</f>
        <v/>
      </c>
      <c r="F498" s="48" t="n"/>
      <c r="G498" s="48" t="n"/>
      <c r="H498" s="47" t="n"/>
      <c r="I498" s="47" t="n"/>
      <c r="J498" s="47" t="n"/>
      <c r="K498" s="49" t="n"/>
      <c r="L498" s="48" t="n"/>
      <c r="M498" s="49" t="n"/>
      <c r="N498" s="47" t="n"/>
      <c r="O498" s="47" t="n"/>
      <c r="P498" s="47" t="n"/>
      <c r="Q498" s="47" t="n"/>
      <c r="R498" s="48" t="str">
        <f>IF(AND($B498="",$G498=""),"",ML_RESP)</f>
        <v/>
      </c>
      <c r="S498" s="47" t="n"/>
      <c r="T498" s="47" t="n"/>
      <c r="U498" s="47" t="n"/>
    </row>
    <row r="499">
      <c r="A499" s="42" t="inlineStr">
        <is>
          <t>B-0495</t>
        </is>
      </c>
      <c r="B499" s="52" t="n"/>
      <c r="C499" s="43" t="str">
        <f>IF(AND($B499="",$G499=""),"",IF(COUNTIF('Plan Cultivos'!$D$5:$D$204,"?*")=1,INDEX('Plan Cultivos'!$A$5:$A$204,MATCH("?*",'Plan Cultivos'!$D$5:$D$204,0)),""))</f>
        <v/>
      </c>
      <c r="D499" s="41" t="str">
        <f>IF(AND($B499="",$G499=""),"",ML_N)</f>
        <v/>
      </c>
      <c r="E499" s="43" t="str">
        <f>IF($C499="","",IFERROR(VLOOKUP($C499,'Plan Cultivos'!$A$5:$D$204,4,FALSE)&amp;"",""))</f>
        <v/>
      </c>
      <c r="F499" s="43" t="n"/>
      <c r="G499" s="43" t="n"/>
      <c r="H499" s="45" t="n"/>
      <c r="I499" s="45" t="n"/>
      <c r="J499" s="45" t="n"/>
      <c r="K499" s="51" t="n"/>
      <c r="L499" s="43" t="n"/>
      <c r="M499" s="51" t="n"/>
      <c r="N499" s="45" t="n"/>
      <c r="O499" s="45" t="n"/>
      <c r="P499" s="45" t="n"/>
      <c r="Q499" s="45" t="n"/>
      <c r="R499" s="43" t="str">
        <f>IF(AND($B499="",$G499=""),"",ML_RESP)</f>
        <v/>
      </c>
      <c r="S499" s="45" t="n"/>
      <c r="T499" s="45" t="n"/>
      <c r="U499" s="45" t="n"/>
    </row>
    <row r="500">
      <c r="A500" s="57" t="inlineStr">
        <is>
          <t>B-0496</t>
        </is>
      </c>
      <c r="B500" s="59" t="n"/>
      <c r="C500" s="48" t="str">
        <f>IF(AND($B500="",$G500=""),"",IF(COUNTIF('Plan Cultivos'!$D$5:$D$204,"?*")=1,INDEX('Plan Cultivos'!$A$5:$A$204,MATCH("?*",'Plan Cultivos'!$D$5:$D$204,0)),""))</f>
        <v/>
      </c>
      <c r="D500" s="58" t="str">
        <f>IF(AND($B500="",$G500=""),"",ML_N)</f>
        <v/>
      </c>
      <c r="E500" s="48" t="str">
        <f>IF($C500="","",IFERROR(VLOOKUP($C500,'Plan Cultivos'!$A$5:$D$204,4,FALSE)&amp;"",""))</f>
        <v/>
      </c>
      <c r="F500" s="48" t="n"/>
      <c r="G500" s="48" t="n"/>
      <c r="H500" s="47" t="n"/>
      <c r="I500" s="47" t="n"/>
      <c r="J500" s="47" t="n"/>
      <c r="K500" s="49" t="n"/>
      <c r="L500" s="48" t="n"/>
      <c r="M500" s="49" t="n"/>
      <c r="N500" s="47" t="n"/>
      <c r="O500" s="47" t="n"/>
      <c r="P500" s="47" t="n"/>
      <c r="Q500" s="47" t="n"/>
      <c r="R500" s="48" t="str">
        <f>IF(AND($B500="",$G500=""),"",ML_RESP)</f>
        <v/>
      </c>
      <c r="S500" s="47" t="n"/>
      <c r="T500" s="47" t="n"/>
      <c r="U500" s="47" t="n"/>
    </row>
    <row r="501">
      <c r="A501" s="42" t="inlineStr">
        <is>
          <t>B-0497</t>
        </is>
      </c>
      <c r="B501" s="52" t="n"/>
      <c r="C501" s="43" t="str">
        <f>IF(AND($B501="",$G501=""),"",IF(COUNTIF('Plan Cultivos'!$D$5:$D$204,"?*")=1,INDEX('Plan Cultivos'!$A$5:$A$204,MATCH("?*",'Plan Cultivos'!$D$5:$D$204,0)),""))</f>
        <v/>
      </c>
      <c r="D501" s="41" t="str">
        <f>IF(AND($B501="",$G501=""),"",ML_N)</f>
        <v/>
      </c>
      <c r="E501" s="43" t="str">
        <f>IF($C501="","",IFERROR(VLOOKUP($C501,'Plan Cultivos'!$A$5:$D$204,4,FALSE)&amp;"",""))</f>
        <v/>
      </c>
      <c r="F501" s="43" t="n"/>
      <c r="G501" s="43" t="n"/>
      <c r="H501" s="45" t="n"/>
      <c r="I501" s="45" t="n"/>
      <c r="J501" s="45" t="n"/>
      <c r="K501" s="51" t="n"/>
      <c r="L501" s="43" t="n"/>
      <c r="M501" s="51" t="n"/>
      <c r="N501" s="45" t="n"/>
      <c r="O501" s="45" t="n"/>
      <c r="P501" s="45" t="n"/>
      <c r="Q501" s="45" t="n"/>
      <c r="R501" s="43" t="str">
        <f>IF(AND($B501="",$G501=""),"",ML_RESP)</f>
        <v/>
      </c>
      <c r="S501" s="45" t="n"/>
      <c r="T501" s="45" t="n"/>
      <c r="U501" s="45" t="n"/>
    </row>
    <row r="502">
      <c r="A502" s="57" t="inlineStr">
        <is>
          <t>B-0498</t>
        </is>
      </c>
      <c r="B502" s="59" t="n"/>
      <c r="C502" s="48" t="str">
        <f>IF(AND($B502="",$G502=""),"",IF(COUNTIF('Plan Cultivos'!$D$5:$D$204,"?*")=1,INDEX('Plan Cultivos'!$A$5:$A$204,MATCH("?*",'Plan Cultivos'!$D$5:$D$204,0)),""))</f>
        <v/>
      </c>
      <c r="D502" s="58" t="str">
        <f>IF(AND($B502="",$G502=""),"",ML_N)</f>
        <v/>
      </c>
      <c r="E502" s="48" t="str">
        <f>IF($C502="","",IFERROR(VLOOKUP($C502,'Plan Cultivos'!$A$5:$D$204,4,FALSE)&amp;"",""))</f>
        <v/>
      </c>
      <c r="F502" s="48" t="n"/>
      <c r="G502" s="48" t="n"/>
      <c r="H502" s="47" t="n"/>
      <c r="I502" s="47" t="n"/>
      <c r="J502" s="47" t="n"/>
      <c r="K502" s="49" t="n"/>
      <c r="L502" s="48" t="n"/>
      <c r="M502" s="49" t="n"/>
      <c r="N502" s="47" t="n"/>
      <c r="O502" s="47" t="n"/>
      <c r="P502" s="47" t="n"/>
      <c r="Q502" s="47" t="n"/>
      <c r="R502" s="48" t="str">
        <f>IF(AND($B502="",$G502=""),"",ML_RESP)</f>
        <v/>
      </c>
      <c r="S502" s="47" t="n"/>
      <c r="T502" s="47" t="n"/>
      <c r="U502" s="47" t="n"/>
    </row>
    <row r="503">
      <c r="A503" s="42" t="inlineStr">
        <is>
          <t>B-0499</t>
        </is>
      </c>
      <c r="B503" s="52" t="n"/>
      <c r="C503" s="43" t="str">
        <f>IF(AND($B503="",$G503=""),"",IF(COUNTIF('Plan Cultivos'!$D$5:$D$204,"?*")=1,INDEX('Plan Cultivos'!$A$5:$A$204,MATCH("?*",'Plan Cultivos'!$D$5:$D$204,0)),""))</f>
        <v/>
      </c>
      <c r="D503" s="41" t="str">
        <f>IF(AND($B503="",$G503=""),"",ML_N)</f>
        <v/>
      </c>
      <c r="E503" s="43" t="str">
        <f>IF($C503="","",IFERROR(VLOOKUP($C503,'Plan Cultivos'!$A$5:$D$204,4,FALSE)&amp;"",""))</f>
        <v/>
      </c>
      <c r="F503" s="43" t="n"/>
      <c r="G503" s="43" t="n"/>
      <c r="H503" s="45" t="n"/>
      <c r="I503" s="45" t="n"/>
      <c r="J503" s="45" t="n"/>
      <c r="K503" s="51" t="n"/>
      <c r="L503" s="43" t="n"/>
      <c r="M503" s="51" t="n"/>
      <c r="N503" s="45" t="n"/>
      <c r="O503" s="45" t="n"/>
      <c r="P503" s="45" t="n"/>
      <c r="Q503" s="45" t="n"/>
      <c r="R503" s="43" t="str">
        <f>IF(AND($B503="",$G503=""),"",ML_RESP)</f>
        <v/>
      </c>
      <c r="S503" s="45" t="n"/>
      <c r="T503" s="45" t="n"/>
      <c r="U503" s="45" t="n"/>
    </row>
    <row r="504">
      <c r="A504" s="57" t="inlineStr">
        <is>
          <t>B-0500</t>
        </is>
      </c>
      <c r="B504" s="59" t="n"/>
      <c r="C504" s="48" t="str">
        <f>IF(AND($B504="",$G504=""),"",IF(COUNTIF('Plan Cultivos'!$D$5:$D$204,"?*")=1,INDEX('Plan Cultivos'!$A$5:$A$204,MATCH("?*",'Plan Cultivos'!$D$5:$D$204,0)),""))</f>
        <v/>
      </c>
      <c r="D504" s="58" t="str">
        <f>IF(AND($B504="",$G504=""),"",ML_N)</f>
        <v/>
      </c>
      <c r="E504" s="48" t="str">
        <f>IF($C504="","",IFERROR(VLOOKUP($C504,'Plan Cultivos'!$A$5:$D$204,4,FALSE)&amp;"",""))</f>
        <v/>
      </c>
      <c r="F504" s="48" t="n"/>
      <c r="G504" s="48" t="n"/>
      <c r="H504" s="47" t="n"/>
      <c r="I504" s="47" t="n"/>
      <c r="J504" s="47" t="n"/>
      <c r="K504" s="49" t="n"/>
      <c r="L504" s="48" t="n"/>
      <c r="M504" s="49" t="n"/>
      <c r="N504" s="47" t="n"/>
      <c r="O504" s="47" t="n"/>
      <c r="P504" s="47" t="n"/>
      <c r="Q504" s="47" t="n"/>
      <c r="R504" s="48" t="str">
        <f>IF(AND($B504="",$G504=""),"",ML_RESP)</f>
        <v/>
      </c>
      <c r="S504" s="47" t="n"/>
      <c r="T504" s="47" t="n"/>
      <c r="U504" s="47" t="n"/>
    </row>
  </sheetData>
  <autoFilter ref="A4:U504"/>
  <mergeCells count="2">
    <mergeCell ref="A1:U1"/>
    <mergeCell ref="A2:U2"/>
  </mergeCells>
  <conditionalFormatting sqref="B5:B504">
    <cfRule type="expression" priority="1" dxfId="0">
      <formula>AND(COUNTIF($B5:$U5,"?*")+COUNT($B5:$U5)&gt;0,LEN(B5)=0)</formula>
    </cfRule>
  </conditionalFormatting>
  <conditionalFormatting sqref="G5:G504">
    <cfRule type="expression" priority="2" dxfId="0">
      <formula>AND(COUNTIF($B5:$U5,"?*")+COUNT($B5:$U5)&gt;0,LEN(G5)=0)</formula>
    </cfRule>
  </conditionalFormatting>
  <dataValidations count="14">
    <dataValidation sqref="A5:A504" showDropDown="0" showInputMessage="1" showErrorMessage="0" allowBlank="1" promptTitle="Código del registro" prompt="Se asigna solo."/>
    <dataValidation sqref="B5:B504" showDropDown="0" showInputMessage="1" showErrorMessage="1" allowBlank="1" errorTitle="Fecha no válida" error="Escriba una fecha entre 01/01/2025 y 31/12/2030 (dd/mm/aaaa). No use textos como «semanal»: para eso están la frecuencia y las observaciones." promptTitle="Fecha de la labor" prompt="Día en que se hizo la labor (dd/mm/aaaa)." type="date" errorStyle="stop" operator="between">
      <formula1>45658</formula1>
      <formula2>47848</formula2>
    </dataValidation>
    <dataValidation sqref="C5:C504" showDropDown="0" showInputMessage="1" showErrorMessage="1" allowBlank="1" errorTitle="Valor fuera de la lista" error="Ese valor no está en la lista. Pulse «Sí» para dejarlo así o «No» para elegir uno. Puede ampliar las listas en la hoja «Listas»." promptTitle="Ciclo" prompt="Elija el ciclo; el cultivo se llena solo." type="list" errorStyle="warning">
      <formula1>L_Ciclos</formula1>
    </dataValidation>
    <dataValidation sqref="D5:D504" showDropDown="0" showInputMessage="1" showErrorMessage="0" allowBlank="1" promptTitle="Se calcula sola" prompt="Sale de «Mi lote»."/>
    <dataValidation sqref="E5:E504" showDropDown="0" showInputMessage="1" showErrorMessage="1" allowBlank="1" errorTitle="Valor fuera de la lista" error="Ese valor no está en la lista. Pulse «Sí» para dejarlo así o «No» para elegir uno. Puede ampliar las listas en la hoja «Listas»." promptTitle="Cultivo" prompt="Sale del ciclo elegido." type="list" errorStyle="warning">
      <formula1>L_Cultivo</formula1>
    </dataValidation>
    <dataValidation sqref="F5:F504" showDropDown="0" showInputMessage="1" showErrorMessage="1" allowBlank="1" errorTitle="Valor fuera de la lista" error="Ese valor no está en la lista. Pulse «Sí» para dejarlo así o «No» para elegir uno. Puede ampliar las listas en la hoja «Listas»." promptTitle="Estado fenológico" prompt="Etapa del cultivo cuando se hizo la labor." type="list" errorStyle="warning">
      <formula1>L_Fenol</formula1>
    </dataValidation>
    <dataValidation sqref="G5:G504" showDropDown="0" showInputMessage="1" showErrorMessage="1" allowBlank="1" errorTitle="Valor fuera de la lista" error="Ese valor no está en la lista. Pulse «Sí» para dejarlo así o «No» para elegir uno. Puede ampliar las listas en la hoja «Listas»." promptTitle="Tipo de actividad" prompt="Elija el tipo de labor." type="list" errorStyle="warning">
      <formula1>L_TipoAct</formula1>
    </dataValidation>
    <dataValidation sqref="H5:H504" showDropDown="0" showInputMessage="1" showErrorMessage="0" allowBlank="1" promptTitle="Objetivo" prompt="Plaga, enfermedad o propósito de la labor."/>
    <dataValidation sqref="I5:I504" showDropDown="0" showInputMessage="1" showErrorMessage="0" allowBlank="1" promptTitle="Producto" prompt="Nombre comercial o insumo aplicado."/>
    <dataValidation sqref="J5:J504" showDropDown="0" showInputMessage="1" showErrorMessage="0" allowBlank="1" promptTitle="Lote del producto" prompt="Número de lote del envase (trazabilidad)."/>
    <dataValidation sqref="K5:K504" showDropDown="0" showInputMessage="1" showErrorMessage="1" allowBlank="1" errorTitle="Número no válido" error="Escriba solo el número, sin unidades ni textos como «no aplica». Si no aplica, deje la celda vacía. Rango: 0 a 100.000." promptTitle="Dosis" prompt="Solo el número; la unidad va en la columna siguiente." type="decimal" errorStyle="stop" operator="between">
      <formula1>0</formula1>
      <formula2>100000</formula2>
    </dataValidation>
    <dataValidation sqref="L5:L504" showDropDown="0" showInputMessage="1" showErrorMessage="1" allowBlank="1" errorTitle="Valor fuera de la lista" error="Ese valor no está en la lista. Pulse «Sí» para dejarlo así o «No» para elegir uno. Puede ampliar las listas en la hoja «Listas»." promptTitle="Unidad de la dosis" prompt="Ej.: cc, mL, g, kg." type="list" errorStyle="warning">
      <formula1>L_Unidad</formula1>
    </dataValidation>
    <dataValidation sqref="M5:M504" showDropDown="0" showInputMessage="1" showErrorMessage="1" allowBlank="1" errorTitle="Número no válido" error="Escriba solo el número, sin unidades ni textos como «no aplica». Si no aplica, deje la celda vacía. Rango: 0 a 100.000." promptTitle="Volumen aplicado" prompt="Litros de mezcla aplicados. Solo el número." type="decimal" errorStyle="stop" operator="between">
      <formula1>0</formula1>
      <formula2>100000</formula2>
    </dataValidation>
    <dataValidation sqref="R5:R504" showDropDown="0" showInputMessage="1" showErrorMessage="1" allowBlank="1" errorTitle="Valor fuera de la lista" error="Ese valor no está en la lista. Pulse «Sí» para dejarlo así o «No» para elegir uno. Puede ampliar las listas en la hoja «Listas»." promptTitle="Responsable" prompt="Se propone el de «Mi lote»." type="list" errorStyle="warning">
      <formula1>L_Resp</formula1>
    </dataValidation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39A900"/>
    <outlinePr summaryBelow="1" summaryRight="1"/>
    <pageSetUpPr fitToPage="1"/>
  </sheetPr>
  <dimension ref="A1:R30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7" customWidth="1" min="4" max="4"/>
    <col width="14" customWidth="1" min="5" max="5"/>
    <col width="11" customWidth="1" min="6" max="6"/>
    <col width="10" customWidth="1" min="7" max="7"/>
    <col width="11" customWidth="1" min="8" max="8"/>
    <col width="12" customWidth="1" min="9" max="9"/>
    <col width="16" customWidth="1" min="10" max="10"/>
    <col width="11" customWidth="1" min="11" max="11"/>
    <col width="12" customWidth="1" min="12" max="12"/>
    <col width="12" customWidth="1" min="13" max="13"/>
    <col width="12" customWidth="1" min="14" max="14"/>
    <col width="22" customWidth="1" min="15" max="15"/>
    <col width="14" customWidth="1" min="16" max="16"/>
    <col width="24" customWidth="1" min="17" max="17"/>
    <col width="12" customWidth="1" min="18" max="18"/>
  </cols>
  <sheetData>
    <row r="1" ht="26" customHeight="1">
      <c r="A1" s="1" t="inlineStr">
        <is>
          <t>REGISTRO DE COSECHA, DESTINO E INGRESOS · una fila por cosecha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3" ht="14" customHeight="1">
      <c r="A3" s="12" t="inlineStr">
        <is>
          <t>automático</t>
        </is>
      </c>
      <c r="B3" s="8" t="inlineStr">
        <is>
          <t>fecha</t>
        </is>
      </c>
      <c r="C3" s="10" t="inlineStr">
        <is>
          <t>▼ lista</t>
        </is>
      </c>
      <c r="D3" s="12" t="inlineStr">
        <is>
          <t>automático</t>
        </is>
      </c>
      <c r="E3" s="10" t="inlineStr">
        <is>
          <t>▼ lista</t>
        </is>
      </c>
      <c r="F3" s="8" t="inlineStr">
        <is>
          <t>número</t>
        </is>
      </c>
      <c r="G3" s="8" t="inlineStr">
        <is>
          <t>número</t>
        </is>
      </c>
      <c r="H3" s="12" t="inlineStr">
        <is>
          <t>automático</t>
        </is>
      </c>
      <c r="I3" s="10" t="inlineStr">
        <is>
          <t>▼ lista</t>
        </is>
      </c>
      <c r="J3" s="10" t="inlineStr">
        <is>
          <t>▼ lista</t>
        </is>
      </c>
      <c r="K3" s="8" t="inlineStr">
        <is>
          <t>número</t>
        </is>
      </c>
      <c r="L3" s="12" t="inlineStr">
        <is>
          <t>automático</t>
        </is>
      </c>
      <c r="M3" s="12" t="inlineStr">
        <is>
          <t>automático</t>
        </is>
      </c>
      <c r="N3" s="12" t="inlineStr">
        <is>
          <t>automático</t>
        </is>
      </c>
      <c r="O3" s="10" t="inlineStr">
        <is>
          <t>▼ lista</t>
        </is>
      </c>
      <c r="P3" s="8" t="inlineStr">
        <is>
          <t>escriba</t>
        </is>
      </c>
      <c r="Q3" s="8" t="inlineStr">
        <is>
          <t>escriba</t>
        </is>
      </c>
      <c r="R3" s="8" t="inlineStr">
        <is>
          <t>escriba</t>
        </is>
      </c>
    </row>
    <row r="4" ht="44" customHeight="1">
      <c r="A4" s="22" t="inlineStr">
        <is>
          <t>ID cosecha</t>
        </is>
      </c>
      <c r="B4" s="22" t="inlineStr">
        <is>
          <t>Fecha</t>
        </is>
      </c>
      <c r="C4" s="22" t="inlineStr">
        <is>
          <t>ID ciclo</t>
        </is>
      </c>
      <c r="D4" s="22" t="inlineStr">
        <is>
          <t>ID lote</t>
        </is>
      </c>
      <c r="E4" s="22" t="inlineStr">
        <is>
          <t>Cultivo</t>
        </is>
      </c>
      <c r="F4" s="22" t="inlineStr">
        <is>
          <t>Cantidad bruta (kg)</t>
        </is>
      </c>
      <c r="G4" s="22" t="inlineStr">
        <is>
          <t>Descarte (kg)</t>
        </is>
      </c>
      <c r="H4" s="22" t="inlineStr">
        <is>
          <t>Cantidad neta (kg)</t>
        </is>
      </c>
      <c r="I4" s="22" t="inlineStr">
        <is>
          <t>Calidad / categoría</t>
        </is>
      </c>
      <c r="J4" s="22" t="inlineStr">
        <is>
          <t>Destino</t>
        </is>
      </c>
      <c r="K4" s="22" t="inlineStr">
        <is>
          <t>Precio unitario</t>
        </is>
      </c>
      <c r="L4" s="22" t="inlineStr">
        <is>
          <t>Ingreso estimado</t>
        </is>
      </c>
      <c r="M4" s="22" t="inlineStr">
        <is>
          <t>Costo acumulado ciclo</t>
        </is>
      </c>
      <c r="N4" s="22" t="inlineStr">
        <is>
          <t>Margen estimado</t>
        </is>
      </c>
      <c r="O4" s="22" t="inlineStr">
        <is>
          <t>Responsable</t>
        </is>
      </c>
      <c r="P4" s="22" t="inlineStr">
        <is>
          <t>Acta / soporte</t>
        </is>
      </c>
      <c r="Q4" s="22" t="inlineStr">
        <is>
          <t>Observaciones</t>
        </is>
      </c>
      <c r="R4" s="22" t="inlineStr">
        <is>
          <t>Lote poscosecha</t>
        </is>
      </c>
    </row>
    <row r="5">
      <c r="A5" s="42" t="inlineStr">
        <is>
          <t>P-001</t>
        </is>
      </c>
      <c r="B5" s="52" t="n"/>
      <c r="C5" s="43" t="str">
        <f>IF(AND($B5="",$F5=""),"",IF(COUNTIF('Plan Cultivos'!$D$5:$D$204,"?*")=1,INDEX('Plan Cultivos'!$A$5:$A$204,MATCH("?*",'Plan Cultivos'!$D$5:$D$204,0)),""))</f>
        <v/>
      </c>
      <c r="D5" s="41" t="str">
        <f>IF(AND($B5="",$F5=""),"",ML_N)</f>
        <v/>
      </c>
      <c r="E5" s="43" t="str">
        <f>IF($C5="","",IFERROR(VLOOKUP($C5,'Plan Cultivos'!$A$5:$D$204,4,FALSE)&amp;"",""))</f>
        <v/>
      </c>
      <c r="F5" s="74" t="n"/>
      <c r="G5" s="74" t="n"/>
      <c r="H5" s="55" t="str">
        <f>IF(ISNUMBER($F5),MAX(0,$F5-N($G5)),"")</f>
        <v/>
      </c>
      <c r="I5" s="43" t="n"/>
      <c r="J5" s="43" t="n"/>
      <c r="K5" s="69" t="n"/>
      <c r="L5" s="70" t="str">
        <f>IF(AND(ISNUMBER($H5),ISNUMBER($K5)),$H5*$K5,"")</f>
        <v/>
      </c>
      <c r="M5" s="70" t="str">
        <f>IF($C5="","",SUMIF('Insumos'!$B$5:$B$304,$C5,'Insumos'!$K$5:$K$304))</f>
        <v/>
      </c>
      <c r="N5" s="70" t="str">
        <f>IF(ISNUMBER($L5),$L5-IF(AND($C5&lt;&gt;"",N($H5)&gt;0),N($M5)*$H5/SUMIF('Producción'!$C$5:$C$304,$C5,'Producción'!$H$5:$H$304),0),"")</f>
        <v/>
      </c>
      <c r="O5" s="43" t="str">
        <f>IF(AND($B5="",$F5=""),"",ML_RESP)</f>
        <v/>
      </c>
      <c r="P5" s="45" t="n"/>
      <c r="Q5" s="45" t="n"/>
      <c r="R5" s="45" t="n"/>
    </row>
    <row r="6">
      <c r="A6" s="57" t="inlineStr">
        <is>
          <t>P-002</t>
        </is>
      </c>
      <c r="B6" s="59" t="n"/>
      <c r="C6" s="48" t="str">
        <f>IF(AND($B6="",$F6=""),"",IF(COUNTIF('Plan Cultivos'!$D$5:$D$204,"?*")=1,INDEX('Plan Cultivos'!$A$5:$A$204,MATCH("?*",'Plan Cultivos'!$D$5:$D$204,0)),""))</f>
        <v/>
      </c>
      <c r="D6" s="58" t="str">
        <f>IF(AND($B6="",$F6=""),"",ML_N)</f>
        <v/>
      </c>
      <c r="E6" s="48" t="str">
        <f>IF($C6="","",IFERROR(VLOOKUP($C6,'Plan Cultivos'!$A$5:$D$204,4,FALSE)&amp;"",""))</f>
        <v/>
      </c>
      <c r="F6" s="75" t="n"/>
      <c r="G6" s="75" t="n"/>
      <c r="H6" s="62" t="str">
        <f>IF(ISNUMBER($F6),MAX(0,$F6-N($G6)),"")</f>
        <v/>
      </c>
      <c r="I6" s="48" t="n"/>
      <c r="J6" s="48" t="n"/>
      <c r="K6" s="71" t="n"/>
      <c r="L6" s="72" t="str">
        <f>IF(AND(ISNUMBER($H6),ISNUMBER($K6)),$H6*$K6,"")</f>
        <v/>
      </c>
      <c r="M6" s="72" t="str">
        <f>IF($C6="","",SUMIF('Insumos'!$B$5:$B$304,$C6,'Insumos'!$K$5:$K$304))</f>
        <v/>
      </c>
      <c r="N6" s="72" t="str">
        <f>IF(ISNUMBER($L6),$L6-IF(AND($C6&lt;&gt;"",N($H6)&gt;0),N($M6)*$H6/SUMIF('Producción'!$C$5:$C$304,$C6,'Producción'!$H$5:$H$304),0),"")</f>
        <v/>
      </c>
      <c r="O6" s="48" t="str">
        <f>IF(AND($B6="",$F6=""),"",ML_RESP)</f>
        <v/>
      </c>
      <c r="P6" s="47" t="n"/>
      <c r="Q6" s="47" t="n"/>
      <c r="R6" s="47" t="n"/>
    </row>
    <row r="7">
      <c r="A7" s="42" t="inlineStr">
        <is>
          <t>P-003</t>
        </is>
      </c>
      <c r="B7" s="52" t="n"/>
      <c r="C7" s="43" t="str">
        <f>IF(AND($B7="",$F7=""),"",IF(COUNTIF('Plan Cultivos'!$D$5:$D$204,"?*")=1,INDEX('Plan Cultivos'!$A$5:$A$204,MATCH("?*",'Plan Cultivos'!$D$5:$D$204,0)),""))</f>
        <v/>
      </c>
      <c r="D7" s="41" t="str">
        <f>IF(AND($B7="",$F7=""),"",ML_N)</f>
        <v/>
      </c>
      <c r="E7" s="43" t="str">
        <f>IF($C7="","",IFERROR(VLOOKUP($C7,'Plan Cultivos'!$A$5:$D$204,4,FALSE)&amp;"",""))</f>
        <v/>
      </c>
      <c r="F7" s="74" t="n"/>
      <c r="G7" s="74" t="n"/>
      <c r="H7" s="55" t="str">
        <f>IF(ISNUMBER($F7),MAX(0,$F7-N($G7)),"")</f>
        <v/>
      </c>
      <c r="I7" s="43" t="n"/>
      <c r="J7" s="43" t="n"/>
      <c r="K7" s="69" t="n"/>
      <c r="L7" s="70" t="str">
        <f>IF(AND(ISNUMBER($H7),ISNUMBER($K7)),$H7*$K7,"")</f>
        <v/>
      </c>
      <c r="M7" s="70" t="str">
        <f>IF($C7="","",SUMIF('Insumos'!$B$5:$B$304,$C7,'Insumos'!$K$5:$K$304))</f>
        <v/>
      </c>
      <c r="N7" s="70" t="str">
        <f>IF(ISNUMBER($L7),$L7-IF(AND($C7&lt;&gt;"",N($H7)&gt;0),N($M7)*$H7/SUMIF('Producción'!$C$5:$C$304,$C7,'Producción'!$H$5:$H$304),0),"")</f>
        <v/>
      </c>
      <c r="O7" s="43" t="str">
        <f>IF(AND($B7="",$F7=""),"",ML_RESP)</f>
        <v/>
      </c>
      <c r="P7" s="45" t="n"/>
      <c r="Q7" s="45" t="n"/>
      <c r="R7" s="45" t="n"/>
    </row>
    <row r="8">
      <c r="A8" s="57" t="inlineStr">
        <is>
          <t>P-004</t>
        </is>
      </c>
      <c r="B8" s="59" t="n"/>
      <c r="C8" s="48" t="str">
        <f>IF(AND($B8="",$F8=""),"",IF(COUNTIF('Plan Cultivos'!$D$5:$D$204,"?*")=1,INDEX('Plan Cultivos'!$A$5:$A$204,MATCH("?*",'Plan Cultivos'!$D$5:$D$204,0)),""))</f>
        <v/>
      </c>
      <c r="D8" s="58" t="str">
        <f>IF(AND($B8="",$F8=""),"",ML_N)</f>
        <v/>
      </c>
      <c r="E8" s="48" t="str">
        <f>IF($C8="","",IFERROR(VLOOKUP($C8,'Plan Cultivos'!$A$5:$D$204,4,FALSE)&amp;"",""))</f>
        <v/>
      </c>
      <c r="F8" s="75" t="n"/>
      <c r="G8" s="75" t="n"/>
      <c r="H8" s="62" t="str">
        <f>IF(ISNUMBER($F8),MAX(0,$F8-N($G8)),"")</f>
        <v/>
      </c>
      <c r="I8" s="48" t="n"/>
      <c r="J8" s="48" t="n"/>
      <c r="K8" s="71" t="n"/>
      <c r="L8" s="72" t="str">
        <f>IF(AND(ISNUMBER($H8),ISNUMBER($K8)),$H8*$K8,"")</f>
        <v/>
      </c>
      <c r="M8" s="72" t="str">
        <f>IF($C8="","",SUMIF('Insumos'!$B$5:$B$304,$C8,'Insumos'!$K$5:$K$304))</f>
        <v/>
      </c>
      <c r="N8" s="72" t="str">
        <f>IF(ISNUMBER($L8),$L8-IF(AND($C8&lt;&gt;"",N($H8)&gt;0),N($M8)*$H8/SUMIF('Producción'!$C$5:$C$304,$C8,'Producción'!$H$5:$H$304),0),"")</f>
        <v/>
      </c>
      <c r="O8" s="48" t="str">
        <f>IF(AND($B8="",$F8=""),"",ML_RESP)</f>
        <v/>
      </c>
      <c r="P8" s="47" t="n"/>
      <c r="Q8" s="47" t="n"/>
      <c r="R8" s="47" t="n"/>
    </row>
    <row r="9">
      <c r="A9" s="42" t="inlineStr">
        <is>
          <t>P-005</t>
        </is>
      </c>
      <c r="B9" s="52" t="n"/>
      <c r="C9" s="43" t="str">
        <f>IF(AND($B9="",$F9=""),"",IF(COUNTIF('Plan Cultivos'!$D$5:$D$204,"?*")=1,INDEX('Plan Cultivos'!$A$5:$A$204,MATCH("?*",'Plan Cultivos'!$D$5:$D$204,0)),""))</f>
        <v/>
      </c>
      <c r="D9" s="41" t="str">
        <f>IF(AND($B9="",$F9=""),"",ML_N)</f>
        <v/>
      </c>
      <c r="E9" s="43" t="str">
        <f>IF($C9="","",IFERROR(VLOOKUP($C9,'Plan Cultivos'!$A$5:$D$204,4,FALSE)&amp;"",""))</f>
        <v/>
      </c>
      <c r="F9" s="74" t="n"/>
      <c r="G9" s="74" t="n"/>
      <c r="H9" s="55" t="str">
        <f>IF(ISNUMBER($F9),MAX(0,$F9-N($G9)),"")</f>
        <v/>
      </c>
      <c r="I9" s="43" t="n"/>
      <c r="J9" s="43" t="n"/>
      <c r="K9" s="69" t="n"/>
      <c r="L9" s="70" t="str">
        <f>IF(AND(ISNUMBER($H9),ISNUMBER($K9)),$H9*$K9,"")</f>
        <v/>
      </c>
      <c r="M9" s="70" t="str">
        <f>IF($C9="","",SUMIF('Insumos'!$B$5:$B$304,$C9,'Insumos'!$K$5:$K$304))</f>
        <v/>
      </c>
      <c r="N9" s="70" t="str">
        <f>IF(ISNUMBER($L9),$L9-IF(AND($C9&lt;&gt;"",N($H9)&gt;0),N($M9)*$H9/SUMIF('Producción'!$C$5:$C$304,$C9,'Producción'!$H$5:$H$304),0),"")</f>
        <v/>
      </c>
      <c r="O9" s="43" t="str">
        <f>IF(AND($B9="",$F9=""),"",ML_RESP)</f>
        <v/>
      </c>
      <c r="P9" s="45" t="n"/>
      <c r="Q9" s="45" t="n"/>
      <c r="R9" s="45" t="n"/>
    </row>
    <row r="10">
      <c r="A10" s="57" t="inlineStr">
        <is>
          <t>P-006</t>
        </is>
      </c>
      <c r="B10" s="59" t="n"/>
      <c r="C10" s="48" t="str">
        <f>IF(AND($B10="",$F10=""),"",IF(COUNTIF('Plan Cultivos'!$D$5:$D$204,"?*")=1,INDEX('Plan Cultivos'!$A$5:$A$204,MATCH("?*",'Plan Cultivos'!$D$5:$D$204,0)),""))</f>
        <v/>
      </c>
      <c r="D10" s="58" t="str">
        <f>IF(AND($B10="",$F10=""),"",ML_N)</f>
        <v/>
      </c>
      <c r="E10" s="48" t="str">
        <f>IF($C10="","",IFERROR(VLOOKUP($C10,'Plan Cultivos'!$A$5:$D$204,4,FALSE)&amp;"",""))</f>
        <v/>
      </c>
      <c r="F10" s="75" t="n"/>
      <c r="G10" s="75" t="n"/>
      <c r="H10" s="62" t="str">
        <f>IF(ISNUMBER($F10),MAX(0,$F10-N($G10)),"")</f>
        <v/>
      </c>
      <c r="I10" s="48" t="n"/>
      <c r="J10" s="48" t="n"/>
      <c r="K10" s="71" t="n"/>
      <c r="L10" s="72" t="str">
        <f>IF(AND(ISNUMBER($H10),ISNUMBER($K10)),$H10*$K10,"")</f>
        <v/>
      </c>
      <c r="M10" s="72" t="str">
        <f>IF($C10="","",SUMIF('Insumos'!$B$5:$B$304,$C10,'Insumos'!$K$5:$K$304))</f>
        <v/>
      </c>
      <c r="N10" s="72" t="str">
        <f>IF(ISNUMBER($L10),$L10-IF(AND($C10&lt;&gt;"",N($H10)&gt;0),N($M10)*$H10/SUMIF('Producción'!$C$5:$C$304,$C10,'Producción'!$H$5:$H$304),0),"")</f>
        <v/>
      </c>
      <c r="O10" s="48" t="str">
        <f>IF(AND($B10="",$F10=""),"",ML_RESP)</f>
        <v/>
      </c>
      <c r="P10" s="47" t="n"/>
      <c r="Q10" s="47" t="n"/>
      <c r="R10" s="47" t="n"/>
    </row>
    <row r="11">
      <c r="A11" s="42" t="inlineStr">
        <is>
          <t>P-007</t>
        </is>
      </c>
      <c r="B11" s="52" t="n"/>
      <c r="C11" s="43" t="str">
        <f>IF(AND($B11="",$F11=""),"",IF(COUNTIF('Plan Cultivos'!$D$5:$D$204,"?*")=1,INDEX('Plan Cultivos'!$A$5:$A$204,MATCH("?*",'Plan Cultivos'!$D$5:$D$204,0)),""))</f>
        <v/>
      </c>
      <c r="D11" s="41" t="str">
        <f>IF(AND($B11="",$F11=""),"",ML_N)</f>
        <v/>
      </c>
      <c r="E11" s="43" t="str">
        <f>IF($C11="","",IFERROR(VLOOKUP($C11,'Plan Cultivos'!$A$5:$D$204,4,FALSE)&amp;"",""))</f>
        <v/>
      </c>
      <c r="F11" s="74" t="n"/>
      <c r="G11" s="74" t="n"/>
      <c r="H11" s="55" t="str">
        <f>IF(ISNUMBER($F11),MAX(0,$F11-N($G11)),"")</f>
        <v/>
      </c>
      <c r="I11" s="43" t="n"/>
      <c r="J11" s="43" t="n"/>
      <c r="K11" s="69" t="n"/>
      <c r="L11" s="70" t="str">
        <f>IF(AND(ISNUMBER($H11),ISNUMBER($K11)),$H11*$K11,"")</f>
        <v/>
      </c>
      <c r="M11" s="70" t="str">
        <f>IF($C11="","",SUMIF('Insumos'!$B$5:$B$304,$C11,'Insumos'!$K$5:$K$304))</f>
        <v/>
      </c>
      <c r="N11" s="70" t="str">
        <f>IF(ISNUMBER($L11),$L11-IF(AND($C11&lt;&gt;"",N($H11)&gt;0),N($M11)*$H11/SUMIF('Producción'!$C$5:$C$304,$C11,'Producción'!$H$5:$H$304),0),"")</f>
        <v/>
      </c>
      <c r="O11" s="43" t="str">
        <f>IF(AND($B11="",$F11=""),"",ML_RESP)</f>
        <v/>
      </c>
      <c r="P11" s="45" t="n"/>
      <c r="Q11" s="45" t="n"/>
      <c r="R11" s="45" t="n"/>
    </row>
    <row r="12">
      <c r="A12" s="57" t="inlineStr">
        <is>
          <t>P-008</t>
        </is>
      </c>
      <c r="B12" s="59" t="n"/>
      <c r="C12" s="48" t="str">
        <f>IF(AND($B12="",$F12=""),"",IF(COUNTIF('Plan Cultivos'!$D$5:$D$204,"?*")=1,INDEX('Plan Cultivos'!$A$5:$A$204,MATCH("?*",'Plan Cultivos'!$D$5:$D$204,0)),""))</f>
        <v/>
      </c>
      <c r="D12" s="58" t="str">
        <f>IF(AND($B12="",$F12=""),"",ML_N)</f>
        <v/>
      </c>
      <c r="E12" s="48" t="str">
        <f>IF($C12="","",IFERROR(VLOOKUP($C12,'Plan Cultivos'!$A$5:$D$204,4,FALSE)&amp;"",""))</f>
        <v/>
      </c>
      <c r="F12" s="75" t="n"/>
      <c r="G12" s="75" t="n"/>
      <c r="H12" s="62" t="str">
        <f>IF(ISNUMBER($F12),MAX(0,$F12-N($G12)),"")</f>
        <v/>
      </c>
      <c r="I12" s="48" t="n"/>
      <c r="J12" s="48" t="n"/>
      <c r="K12" s="71" t="n"/>
      <c r="L12" s="72" t="str">
        <f>IF(AND(ISNUMBER($H12),ISNUMBER($K12)),$H12*$K12,"")</f>
        <v/>
      </c>
      <c r="M12" s="72" t="str">
        <f>IF($C12="","",SUMIF('Insumos'!$B$5:$B$304,$C12,'Insumos'!$K$5:$K$304))</f>
        <v/>
      </c>
      <c r="N12" s="72" t="str">
        <f>IF(ISNUMBER($L12),$L12-IF(AND($C12&lt;&gt;"",N($H12)&gt;0),N($M12)*$H12/SUMIF('Producción'!$C$5:$C$304,$C12,'Producción'!$H$5:$H$304),0),"")</f>
        <v/>
      </c>
      <c r="O12" s="48" t="str">
        <f>IF(AND($B12="",$F12=""),"",ML_RESP)</f>
        <v/>
      </c>
      <c r="P12" s="47" t="n"/>
      <c r="Q12" s="47" t="n"/>
      <c r="R12" s="47" t="n"/>
    </row>
    <row r="13">
      <c r="A13" s="42" t="inlineStr">
        <is>
          <t>P-009</t>
        </is>
      </c>
      <c r="B13" s="52" t="n"/>
      <c r="C13" s="43" t="str">
        <f>IF(AND($B13="",$F13=""),"",IF(COUNTIF('Plan Cultivos'!$D$5:$D$204,"?*")=1,INDEX('Plan Cultivos'!$A$5:$A$204,MATCH("?*",'Plan Cultivos'!$D$5:$D$204,0)),""))</f>
        <v/>
      </c>
      <c r="D13" s="41" t="str">
        <f>IF(AND($B13="",$F13=""),"",ML_N)</f>
        <v/>
      </c>
      <c r="E13" s="43" t="str">
        <f>IF($C13="","",IFERROR(VLOOKUP($C13,'Plan Cultivos'!$A$5:$D$204,4,FALSE)&amp;"",""))</f>
        <v/>
      </c>
      <c r="F13" s="74" t="n"/>
      <c r="G13" s="74" t="n"/>
      <c r="H13" s="55" t="str">
        <f>IF(ISNUMBER($F13),MAX(0,$F13-N($G13)),"")</f>
        <v/>
      </c>
      <c r="I13" s="43" t="n"/>
      <c r="J13" s="43" t="n"/>
      <c r="K13" s="69" t="n"/>
      <c r="L13" s="70" t="str">
        <f>IF(AND(ISNUMBER($H13),ISNUMBER($K13)),$H13*$K13,"")</f>
        <v/>
      </c>
      <c r="M13" s="70" t="str">
        <f>IF($C13="","",SUMIF('Insumos'!$B$5:$B$304,$C13,'Insumos'!$K$5:$K$304))</f>
        <v/>
      </c>
      <c r="N13" s="70" t="str">
        <f>IF(ISNUMBER($L13),$L13-IF(AND($C13&lt;&gt;"",N($H13)&gt;0),N($M13)*$H13/SUMIF('Producción'!$C$5:$C$304,$C13,'Producción'!$H$5:$H$304),0),"")</f>
        <v/>
      </c>
      <c r="O13" s="43" t="str">
        <f>IF(AND($B13="",$F13=""),"",ML_RESP)</f>
        <v/>
      </c>
      <c r="P13" s="45" t="n"/>
      <c r="Q13" s="45" t="n"/>
      <c r="R13" s="45" t="n"/>
    </row>
    <row r="14">
      <c r="A14" s="57" t="inlineStr">
        <is>
          <t>P-010</t>
        </is>
      </c>
      <c r="B14" s="59" t="n"/>
      <c r="C14" s="48" t="str">
        <f>IF(AND($B14="",$F14=""),"",IF(COUNTIF('Plan Cultivos'!$D$5:$D$204,"?*")=1,INDEX('Plan Cultivos'!$A$5:$A$204,MATCH("?*",'Plan Cultivos'!$D$5:$D$204,0)),""))</f>
        <v/>
      </c>
      <c r="D14" s="58" t="str">
        <f>IF(AND($B14="",$F14=""),"",ML_N)</f>
        <v/>
      </c>
      <c r="E14" s="48" t="str">
        <f>IF($C14="","",IFERROR(VLOOKUP($C14,'Plan Cultivos'!$A$5:$D$204,4,FALSE)&amp;"",""))</f>
        <v/>
      </c>
      <c r="F14" s="75" t="n"/>
      <c r="G14" s="75" t="n"/>
      <c r="H14" s="62" t="str">
        <f>IF(ISNUMBER($F14),MAX(0,$F14-N($G14)),"")</f>
        <v/>
      </c>
      <c r="I14" s="48" t="n"/>
      <c r="J14" s="48" t="n"/>
      <c r="K14" s="71" t="n"/>
      <c r="L14" s="72" t="str">
        <f>IF(AND(ISNUMBER($H14),ISNUMBER($K14)),$H14*$K14,"")</f>
        <v/>
      </c>
      <c r="M14" s="72" t="str">
        <f>IF($C14="","",SUMIF('Insumos'!$B$5:$B$304,$C14,'Insumos'!$K$5:$K$304))</f>
        <v/>
      </c>
      <c r="N14" s="72" t="str">
        <f>IF(ISNUMBER($L14),$L14-IF(AND($C14&lt;&gt;"",N($H14)&gt;0),N($M14)*$H14/SUMIF('Producción'!$C$5:$C$304,$C14,'Producción'!$H$5:$H$304),0),"")</f>
        <v/>
      </c>
      <c r="O14" s="48" t="str">
        <f>IF(AND($B14="",$F14=""),"",ML_RESP)</f>
        <v/>
      </c>
      <c r="P14" s="47" t="n"/>
      <c r="Q14" s="47" t="n"/>
      <c r="R14" s="47" t="n"/>
    </row>
    <row r="15">
      <c r="A15" s="42" t="inlineStr">
        <is>
          <t>P-011</t>
        </is>
      </c>
      <c r="B15" s="52" t="n"/>
      <c r="C15" s="43" t="str">
        <f>IF(AND($B15="",$F15=""),"",IF(COUNTIF('Plan Cultivos'!$D$5:$D$204,"?*")=1,INDEX('Plan Cultivos'!$A$5:$A$204,MATCH("?*",'Plan Cultivos'!$D$5:$D$204,0)),""))</f>
        <v/>
      </c>
      <c r="D15" s="41" t="str">
        <f>IF(AND($B15="",$F15=""),"",ML_N)</f>
        <v/>
      </c>
      <c r="E15" s="43" t="str">
        <f>IF($C15="","",IFERROR(VLOOKUP($C15,'Plan Cultivos'!$A$5:$D$204,4,FALSE)&amp;"",""))</f>
        <v/>
      </c>
      <c r="F15" s="74" t="n"/>
      <c r="G15" s="74" t="n"/>
      <c r="H15" s="55" t="str">
        <f>IF(ISNUMBER($F15),MAX(0,$F15-N($G15)),"")</f>
        <v/>
      </c>
      <c r="I15" s="43" t="n"/>
      <c r="J15" s="43" t="n"/>
      <c r="K15" s="69" t="n"/>
      <c r="L15" s="70" t="str">
        <f>IF(AND(ISNUMBER($H15),ISNUMBER($K15)),$H15*$K15,"")</f>
        <v/>
      </c>
      <c r="M15" s="70" t="str">
        <f>IF($C15="","",SUMIF('Insumos'!$B$5:$B$304,$C15,'Insumos'!$K$5:$K$304))</f>
        <v/>
      </c>
      <c r="N15" s="70" t="str">
        <f>IF(ISNUMBER($L15),$L15-IF(AND($C15&lt;&gt;"",N($H15)&gt;0),N($M15)*$H15/SUMIF('Producción'!$C$5:$C$304,$C15,'Producción'!$H$5:$H$304),0),"")</f>
        <v/>
      </c>
      <c r="O15" s="43" t="str">
        <f>IF(AND($B15="",$F15=""),"",ML_RESP)</f>
        <v/>
      </c>
      <c r="P15" s="45" t="n"/>
      <c r="Q15" s="45" t="n"/>
      <c r="R15" s="45" t="n"/>
    </row>
    <row r="16">
      <c r="A16" s="57" t="inlineStr">
        <is>
          <t>P-012</t>
        </is>
      </c>
      <c r="B16" s="59" t="n"/>
      <c r="C16" s="48" t="str">
        <f>IF(AND($B16="",$F16=""),"",IF(COUNTIF('Plan Cultivos'!$D$5:$D$204,"?*")=1,INDEX('Plan Cultivos'!$A$5:$A$204,MATCH("?*",'Plan Cultivos'!$D$5:$D$204,0)),""))</f>
        <v/>
      </c>
      <c r="D16" s="58" t="str">
        <f>IF(AND($B16="",$F16=""),"",ML_N)</f>
        <v/>
      </c>
      <c r="E16" s="48" t="str">
        <f>IF($C16="","",IFERROR(VLOOKUP($C16,'Plan Cultivos'!$A$5:$D$204,4,FALSE)&amp;"",""))</f>
        <v/>
      </c>
      <c r="F16" s="75" t="n"/>
      <c r="G16" s="75" t="n"/>
      <c r="H16" s="62" t="str">
        <f>IF(ISNUMBER($F16),MAX(0,$F16-N($G16)),"")</f>
        <v/>
      </c>
      <c r="I16" s="48" t="n"/>
      <c r="J16" s="48" t="n"/>
      <c r="K16" s="71" t="n"/>
      <c r="L16" s="72" t="str">
        <f>IF(AND(ISNUMBER($H16),ISNUMBER($K16)),$H16*$K16,"")</f>
        <v/>
      </c>
      <c r="M16" s="72" t="str">
        <f>IF($C16="","",SUMIF('Insumos'!$B$5:$B$304,$C16,'Insumos'!$K$5:$K$304))</f>
        <v/>
      </c>
      <c r="N16" s="72" t="str">
        <f>IF(ISNUMBER($L16),$L16-IF(AND($C16&lt;&gt;"",N($H16)&gt;0),N($M16)*$H16/SUMIF('Producción'!$C$5:$C$304,$C16,'Producción'!$H$5:$H$304),0),"")</f>
        <v/>
      </c>
      <c r="O16" s="48" t="str">
        <f>IF(AND($B16="",$F16=""),"",ML_RESP)</f>
        <v/>
      </c>
      <c r="P16" s="47" t="n"/>
      <c r="Q16" s="47" t="n"/>
      <c r="R16" s="47" t="n"/>
    </row>
    <row r="17">
      <c r="A17" s="42" t="inlineStr">
        <is>
          <t>P-013</t>
        </is>
      </c>
      <c r="B17" s="52" t="n"/>
      <c r="C17" s="43" t="str">
        <f>IF(AND($B17="",$F17=""),"",IF(COUNTIF('Plan Cultivos'!$D$5:$D$204,"?*")=1,INDEX('Plan Cultivos'!$A$5:$A$204,MATCH("?*",'Plan Cultivos'!$D$5:$D$204,0)),""))</f>
        <v/>
      </c>
      <c r="D17" s="41" t="str">
        <f>IF(AND($B17="",$F17=""),"",ML_N)</f>
        <v/>
      </c>
      <c r="E17" s="43" t="str">
        <f>IF($C17="","",IFERROR(VLOOKUP($C17,'Plan Cultivos'!$A$5:$D$204,4,FALSE)&amp;"",""))</f>
        <v/>
      </c>
      <c r="F17" s="74" t="n"/>
      <c r="G17" s="74" t="n"/>
      <c r="H17" s="55" t="str">
        <f>IF(ISNUMBER($F17),MAX(0,$F17-N($G17)),"")</f>
        <v/>
      </c>
      <c r="I17" s="43" t="n"/>
      <c r="J17" s="43" t="n"/>
      <c r="K17" s="69" t="n"/>
      <c r="L17" s="70" t="str">
        <f>IF(AND(ISNUMBER($H17),ISNUMBER($K17)),$H17*$K17,"")</f>
        <v/>
      </c>
      <c r="M17" s="70" t="str">
        <f>IF($C17="","",SUMIF('Insumos'!$B$5:$B$304,$C17,'Insumos'!$K$5:$K$304))</f>
        <v/>
      </c>
      <c r="N17" s="70" t="str">
        <f>IF(ISNUMBER($L17),$L17-IF(AND($C17&lt;&gt;"",N($H17)&gt;0),N($M17)*$H17/SUMIF('Producción'!$C$5:$C$304,$C17,'Producción'!$H$5:$H$304),0),"")</f>
        <v/>
      </c>
      <c r="O17" s="43" t="str">
        <f>IF(AND($B17="",$F17=""),"",ML_RESP)</f>
        <v/>
      </c>
      <c r="P17" s="45" t="n"/>
      <c r="Q17" s="45" t="n"/>
      <c r="R17" s="45" t="n"/>
    </row>
    <row r="18">
      <c r="A18" s="57" t="inlineStr">
        <is>
          <t>P-014</t>
        </is>
      </c>
      <c r="B18" s="59" t="n"/>
      <c r="C18" s="48" t="str">
        <f>IF(AND($B18="",$F18=""),"",IF(COUNTIF('Plan Cultivos'!$D$5:$D$204,"?*")=1,INDEX('Plan Cultivos'!$A$5:$A$204,MATCH("?*",'Plan Cultivos'!$D$5:$D$204,0)),""))</f>
        <v/>
      </c>
      <c r="D18" s="58" t="str">
        <f>IF(AND($B18="",$F18=""),"",ML_N)</f>
        <v/>
      </c>
      <c r="E18" s="48" t="str">
        <f>IF($C18="","",IFERROR(VLOOKUP($C18,'Plan Cultivos'!$A$5:$D$204,4,FALSE)&amp;"",""))</f>
        <v/>
      </c>
      <c r="F18" s="75" t="n"/>
      <c r="G18" s="75" t="n"/>
      <c r="H18" s="62" t="str">
        <f>IF(ISNUMBER($F18),MAX(0,$F18-N($G18)),"")</f>
        <v/>
      </c>
      <c r="I18" s="48" t="n"/>
      <c r="J18" s="48" t="n"/>
      <c r="K18" s="71" t="n"/>
      <c r="L18" s="72" t="str">
        <f>IF(AND(ISNUMBER($H18),ISNUMBER($K18)),$H18*$K18,"")</f>
        <v/>
      </c>
      <c r="M18" s="72" t="str">
        <f>IF($C18="","",SUMIF('Insumos'!$B$5:$B$304,$C18,'Insumos'!$K$5:$K$304))</f>
        <v/>
      </c>
      <c r="N18" s="72" t="str">
        <f>IF(ISNUMBER($L18),$L18-IF(AND($C18&lt;&gt;"",N($H18)&gt;0),N($M18)*$H18/SUMIF('Producción'!$C$5:$C$304,$C18,'Producción'!$H$5:$H$304),0),"")</f>
        <v/>
      </c>
      <c r="O18" s="48" t="str">
        <f>IF(AND($B18="",$F18=""),"",ML_RESP)</f>
        <v/>
      </c>
      <c r="P18" s="47" t="n"/>
      <c r="Q18" s="47" t="n"/>
      <c r="R18" s="47" t="n"/>
    </row>
    <row r="19">
      <c r="A19" s="42" t="inlineStr">
        <is>
          <t>P-015</t>
        </is>
      </c>
      <c r="B19" s="52" t="n"/>
      <c r="C19" s="43" t="str">
        <f>IF(AND($B19="",$F19=""),"",IF(COUNTIF('Plan Cultivos'!$D$5:$D$204,"?*")=1,INDEX('Plan Cultivos'!$A$5:$A$204,MATCH("?*",'Plan Cultivos'!$D$5:$D$204,0)),""))</f>
        <v/>
      </c>
      <c r="D19" s="41" t="str">
        <f>IF(AND($B19="",$F19=""),"",ML_N)</f>
        <v/>
      </c>
      <c r="E19" s="43" t="str">
        <f>IF($C19="","",IFERROR(VLOOKUP($C19,'Plan Cultivos'!$A$5:$D$204,4,FALSE)&amp;"",""))</f>
        <v/>
      </c>
      <c r="F19" s="74" t="n"/>
      <c r="G19" s="74" t="n"/>
      <c r="H19" s="55" t="str">
        <f>IF(ISNUMBER($F19),MAX(0,$F19-N($G19)),"")</f>
        <v/>
      </c>
      <c r="I19" s="43" t="n"/>
      <c r="J19" s="43" t="n"/>
      <c r="K19" s="69" t="n"/>
      <c r="L19" s="70" t="str">
        <f>IF(AND(ISNUMBER($H19),ISNUMBER($K19)),$H19*$K19,"")</f>
        <v/>
      </c>
      <c r="M19" s="70" t="str">
        <f>IF($C19="","",SUMIF('Insumos'!$B$5:$B$304,$C19,'Insumos'!$K$5:$K$304))</f>
        <v/>
      </c>
      <c r="N19" s="70" t="str">
        <f>IF(ISNUMBER($L19),$L19-IF(AND($C19&lt;&gt;"",N($H19)&gt;0),N($M19)*$H19/SUMIF('Producción'!$C$5:$C$304,$C19,'Producción'!$H$5:$H$304),0),"")</f>
        <v/>
      </c>
      <c r="O19" s="43" t="str">
        <f>IF(AND($B19="",$F19=""),"",ML_RESP)</f>
        <v/>
      </c>
      <c r="P19" s="45" t="n"/>
      <c r="Q19" s="45" t="n"/>
      <c r="R19" s="45" t="n"/>
    </row>
    <row r="20">
      <c r="A20" s="57" t="inlineStr">
        <is>
          <t>P-016</t>
        </is>
      </c>
      <c r="B20" s="59" t="n"/>
      <c r="C20" s="48" t="str">
        <f>IF(AND($B20="",$F20=""),"",IF(COUNTIF('Plan Cultivos'!$D$5:$D$204,"?*")=1,INDEX('Plan Cultivos'!$A$5:$A$204,MATCH("?*",'Plan Cultivos'!$D$5:$D$204,0)),""))</f>
        <v/>
      </c>
      <c r="D20" s="58" t="str">
        <f>IF(AND($B20="",$F20=""),"",ML_N)</f>
        <v/>
      </c>
      <c r="E20" s="48" t="str">
        <f>IF($C20="","",IFERROR(VLOOKUP($C20,'Plan Cultivos'!$A$5:$D$204,4,FALSE)&amp;"",""))</f>
        <v/>
      </c>
      <c r="F20" s="75" t="n"/>
      <c r="G20" s="75" t="n"/>
      <c r="H20" s="62" t="str">
        <f>IF(ISNUMBER($F20),MAX(0,$F20-N($G20)),"")</f>
        <v/>
      </c>
      <c r="I20" s="48" t="n"/>
      <c r="J20" s="48" t="n"/>
      <c r="K20" s="71" t="n"/>
      <c r="L20" s="72" t="str">
        <f>IF(AND(ISNUMBER($H20),ISNUMBER($K20)),$H20*$K20,"")</f>
        <v/>
      </c>
      <c r="M20" s="72" t="str">
        <f>IF($C20="","",SUMIF('Insumos'!$B$5:$B$304,$C20,'Insumos'!$K$5:$K$304))</f>
        <v/>
      </c>
      <c r="N20" s="72" t="str">
        <f>IF(ISNUMBER($L20),$L20-IF(AND($C20&lt;&gt;"",N($H20)&gt;0),N($M20)*$H20/SUMIF('Producción'!$C$5:$C$304,$C20,'Producción'!$H$5:$H$304),0),"")</f>
        <v/>
      </c>
      <c r="O20" s="48" t="str">
        <f>IF(AND($B20="",$F20=""),"",ML_RESP)</f>
        <v/>
      </c>
      <c r="P20" s="47" t="n"/>
      <c r="Q20" s="47" t="n"/>
      <c r="R20" s="47" t="n"/>
    </row>
    <row r="21">
      <c r="A21" s="42" t="inlineStr">
        <is>
          <t>P-017</t>
        </is>
      </c>
      <c r="B21" s="52" t="n"/>
      <c r="C21" s="43" t="str">
        <f>IF(AND($B21="",$F21=""),"",IF(COUNTIF('Plan Cultivos'!$D$5:$D$204,"?*")=1,INDEX('Plan Cultivos'!$A$5:$A$204,MATCH("?*",'Plan Cultivos'!$D$5:$D$204,0)),""))</f>
        <v/>
      </c>
      <c r="D21" s="41" t="str">
        <f>IF(AND($B21="",$F21=""),"",ML_N)</f>
        <v/>
      </c>
      <c r="E21" s="43" t="str">
        <f>IF($C21="","",IFERROR(VLOOKUP($C21,'Plan Cultivos'!$A$5:$D$204,4,FALSE)&amp;"",""))</f>
        <v/>
      </c>
      <c r="F21" s="74" t="n"/>
      <c r="G21" s="74" t="n"/>
      <c r="H21" s="55" t="str">
        <f>IF(ISNUMBER($F21),MAX(0,$F21-N($G21)),"")</f>
        <v/>
      </c>
      <c r="I21" s="43" t="n"/>
      <c r="J21" s="43" t="n"/>
      <c r="K21" s="69" t="n"/>
      <c r="L21" s="70" t="str">
        <f>IF(AND(ISNUMBER($H21),ISNUMBER($K21)),$H21*$K21,"")</f>
        <v/>
      </c>
      <c r="M21" s="70" t="str">
        <f>IF($C21="","",SUMIF('Insumos'!$B$5:$B$304,$C21,'Insumos'!$K$5:$K$304))</f>
        <v/>
      </c>
      <c r="N21" s="70" t="str">
        <f>IF(ISNUMBER($L21),$L21-IF(AND($C21&lt;&gt;"",N($H21)&gt;0),N($M21)*$H21/SUMIF('Producción'!$C$5:$C$304,$C21,'Producción'!$H$5:$H$304),0),"")</f>
        <v/>
      </c>
      <c r="O21" s="43" t="str">
        <f>IF(AND($B21="",$F21=""),"",ML_RESP)</f>
        <v/>
      </c>
      <c r="P21" s="45" t="n"/>
      <c r="Q21" s="45" t="n"/>
      <c r="R21" s="45" t="n"/>
    </row>
    <row r="22">
      <c r="A22" s="57" t="inlineStr">
        <is>
          <t>P-018</t>
        </is>
      </c>
      <c r="B22" s="59" t="n"/>
      <c r="C22" s="48" t="str">
        <f>IF(AND($B22="",$F22=""),"",IF(COUNTIF('Plan Cultivos'!$D$5:$D$204,"?*")=1,INDEX('Plan Cultivos'!$A$5:$A$204,MATCH("?*",'Plan Cultivos'!$D$5:$D$204,0)),""))</f>
        <v/>
      </c>
      <c r="D22" s="58" t="str">
        <f>IF(AND($B22="",$F22=""),"",ML_N)</f>
        <v/>
      </c>
      <c r="E22" s="48" t="str">
        <f>IF($C22="","",IFERROR(VLOOKUP($C22,'Plan Cultivos'!$A$5:$D$204,4,FALSE)&amp;"",""))</f>
        <v/>
      </c>
      <c r="F22" s="75" t="n"/>
      <c r="G22" s="75" t="n"/>
      <c r="H22" s="62" t="str">
        <f>IF(ISNUMBER($F22),MAX(0,$F22-N($G22)),"")</f>
        <v/>
      </c>
      <c r="I22" s="48" t="n"/>
      <c r="J22" s="48" t="n"/>
      <c r="K22" s="71" t="n"/>
      <c r="L22" s="72" t="str">
        <f>IF(AND(ISNUMBER($H22),ISNUMBER($K22)),$H22*$K22,"")</f>
        <v/>
      </c>
      <c r="M22" s="72" t="str">
        <f>IF($C22="","",SUMIF('Insumos'!$B$5:$B$304,$C22,'Insumos'!$K$5:$K$304))</f>
        <v/>
      </c>
      <c r="N22" s="72" t="str">
        <f>IF(ISNUMBER($L22),$L22-IF(AND($C22&lt;&gt;"",N($H22)&gt;0),N($M22)*$H22/SUMIF('Producción'!$C$5:$C$304,$C22,'Producción'!$H$5:$H$304),0),"")</f>
        <v/>
      </c>
      <c r="O22" s="48" t="str">
        <f>IF(AND($B22="",$F22=""),"",ML_RESP)</f>
        <v/>
      </c>
      <c r="P22" s="47" t="n"/>
      <c r="Q22" s="47" t="n"/>
      <c r="R22" s="47" t="n"/>
    </row>
    <row r="23">
      <c r="A23" s="42" t="inlineStr">
        <is>
          <t>P-019</t>
        </is>
      </c>
      <c r="B23" s="52" t="n"/>
      <c r="C23" s="43" t="str">
        <f>IF(AND($B23="",$F23=""),"",IF(COUNTIF('Plan Cultivos'!$D$5:$D$204,"?*")=1,INDEX('Plan Cultivos'!$A$5:$A$204,MATCH("?*",'Plan Cultivos'!$D$5:$D$204,0)),""))</f>
        <v/>
      </c>
      <c r="D23" s="41" t="str">
        <f>IF(AND($B23="",$F23=""),"",ML_N)</f>
        <v/>
      </c>
      <c r="E23" s="43" t="str">
        <f>IF($C23="","",IFERROR(VLOOKUP($C23,'Plan Cultivos'!$A$5:$D$204,4,FALSE)&amp;"",""))</f>
        <v/>
      </c>
      <c r="F23" s="74" t="n"/>
      <c r="G23" s="74" t="n"/>
      <c r="H23" s="55" t="str">
        <f>IF(ISNUMBER($F23),MAX(0,$F23-N($G23)),"")</f>
        <v/>
      </c>
      <c r="I23" s="43" t="n"/>
      <c r="J23" s="43" t="n"/>
      <c r="K23" s="69" t="n"/>
      <c r="L23" s="70" t="str">
        <f>IF(AND(ISNUMBER($H23),ISNUMBER($K23)),$H23*$K23,"")</f>
        <v/>
      </c>
      <c r="M23" s="70" t="str">
        <f>IF($C23="","",SUMIF('Insumos'!$B$5:$B$304,$C23,'Insumos'!$K$5:$K$304))</f>
        <v/>
      </c>
      <c r="N23" s="70" t="str">
        <f>IF(ISNUMBER($L23),$L23-IF(AND($C23&lt;&gt;"",N($H23)&gt;0),N($M23)*$H23/SUMIF('Producción'!$C$5:$C$304,$C23,'Producción'!$H$5:$H$304),0),"")</f>
        <v/>
      </c>
      <c r="O23" s="43" t="str">
        <f>IF(AND($B23="",$F23=""),"",ML_RESP)</f>
        <v/>
      </c>
      <c r="P23" s="45" t="n"/>
      <c r="Q23" s="45" t="n"/>
      <c r="R23" s="45" t="n"/>
    </row>
    <row r="24">
      <c r="A24" s="57" t="inlineStr">
        <is>
          <t>P-020</t>
        </is>
      </c>
      <c r="B24" s="59" t="n"/>
      <c r="C24" s="48" t="str">
        <f>IF(AND($B24="",$F24=""),"",IF(COUNTIF('Plan Cultivos'!$D$5:$D$204,"?*")=1,INDEX('Plan Cultivos'!$A$5:$A$204,MATCH("?*",'Plan Cultivos'!$D$5:$D$204,0)),""))</f>
        <v/>
      </c>
      <c r="D24" s="58" t="str">
        <f>IF(AND($B24="",$F24=""),"",ML_N)</f>
        <v/>
      </c>
      <c r="E24" s="48" t="str">
        <f>IF($C24="","",IFERROR(VLOOKUP($C24,'Plan Cultivos'!$A$5:$D$204,4,FALSE)&amp;"",""))</f>
        <v/>
      </c>
      <c r="F24" s="75" t="n"/>
      <c r="G24" s="75" t="n"/>
      <c r="H24" s="62" t="str">
        <f>IF(ISNUMBER($F24),MAX(0,$F24-N($G24)),"")</f>
        <v/>
      </c>
      <c r="I24" s="48" t="n"/>
      <c r="J24" s="48" t="n"/>
      <c r="K24" s="71" t="n"/>
      <c r="L24" s="72" t="str">
        <f>IF(AND(ISNUMBER($H24),ISNUMBER($K24)),$H24*$K24,"")</f>
        <v/>
      </c>
      <c r="M24" s="72" t="str">
        <f>IF($C24="","",SUMIF('Insumos'!$B$5:$B$304,$C24,'Insumos'!$K$5:$K$304))</f>
        <v/>
      </c>
      <c r="N24" s="72" t="str">
        <f>IF(ISNUMBER($L24),$L24-IF(AND($C24&lt;&gt;"",N($H24)&gt;0),N($M24)*$H24/SUMIF('Producción'!$C$5:$C$304,$C24,'Producción'!$H$5:$H$304),0),"")</f>
        <v/>
      </c>
      <c r="O24" s="48" t="str">
        <f>IF(AND($B24="",$F24=""),"",ML_RESP)</f>
        <v/>
      </c>
      <c r="P24" s="47" t="n"/>
      <c r="Q24" s="47" t="n"/>
      <c r="R24" s="47" t="n"/>
    </row>
    <row r="25">
      <c r="A25" s="42" t="inlineStr">
        <is>
          <t>P-021</t>
        </is>
      </c>
      <c r="B25" s="52" t="n"/>
      <c r="C25" s="43" t="str">
        <f>IF(AND($B25="",$F25=""),"",IF(COUNTIF('Plan Cultivos'!$D$5:$D$204,"?*")=1,INDEX('Plan Cultivos'!$A$5:$A$204,MATCH("?*",'Plan Cultivos'!$D$5:$D$204,0)),""))</f>
        <v/>
      </c>
      <c r="D25" s="41" t="str">
        <f>IF(AND($B25="",$F25=""),"",ML_N)</f>
        <v/>
      </c>
      <c r="E25" s="43" t="str">
        <f>IF($C25="","",IFERROR(VLOOKUP($C25,'Plan Cultivos'!$A$5:$D$204,4,FALSE)&amp;"",""))</f>
        <v/>
      </c>
      <c r="F25" s="74" t="n"/>
      <c r="G25" s="74" t="n"/>
      <c r="H25" s="55" t="str">
        <f>IF(ISNUMBER($F25),MAX(0,$F25-N($G25)),"")</f>
        <v/>
      </c>
      <c r="I25" s="43" t="n"/>
      <c r="J25" s="43" t="n"/>
      <c r="K25" s="69" t="n"/>
      <c r="L25" s="70" t="str">
        <f>IF(AND(ISNUMBER($H25),ISNUMBER($K25)),$H25*$K25,"")</f>
        <v/>
      </c>
      <c r="M25" s="70" t="str">
        <f>IF($C25="","",SUMIF('Insumos'!$B$5:$B$304,$C25,'Insumos'!$K$5:$K$304))</f>
        <v/>
      </c>
      <c r="N25" s="70" t="str">
        <f>IF(ISNUMBER($L25),$L25-IF(AND($C25&lt;&gt;"",N($H25)&gt;0),N($M25)*$H25/SUMIF('Producción'!$C$5:$C$304,$C25,'Producción'!$H$5:$H$304),0),"")</f>
        <v/>
      </c>
      <c r="O25" s="43" t="str">
        <f>IF(AND($B25="",$F25=""),"",ML_RESP)</f>
        <v/>
      </c>
      <c r="P25" s="45" t="n"/>
      <c r="Q25" s="45" t="n"/>
      <c r="R25" s="45" t="n"/>
    </row>
    <row r="26">
      <c r="A26" s="57" t="inlineStr">
        <is>
          <t>P-022</t>
        </is>
      </c>
      <c r="B26" s="59" t="n"/>
      <c r="C26" s="48" t="str">
        <f>IF(AND($B26="",$F26=""),"",IF(COUNTIF('Plan Cultivos'!$D$5:$D$204,"?*")=1,INDEX('Plan Cultivos'!$A$5:$A$204,MATCH("?*",'Plan Cultivos'!$D$5:$D$204,0)),""))</f>
        <v/>
      </c>
      <c r="D26" s="58" t="str">
        <f>IF(AND($B26="",$F26=""),"",ML_N)</f>
        <v/>
      </c>
      <c r="E26" s="48" t="str">
        <f>IF($C26="","",IFERROR(VLOOKUP($C26,'Plan Cultivos'!$A$5:$D$204,4,FALSE)&amp;"",""))</f>
        <v/>
      </c>
      <c r="F26" s="75" t="n"/>
      <c r="G26" s="75" t="n"/>
      <c r="H26" s="62" t="str">
        <f>IF(ISNUMBER($F26),MAX(0,$F26-N($G26)),"")</f>
        <v/>
      </c>
      <c r="I26" s="48" t="n"/>
      <c r="J26" s="48" t="n"/>
      <c r="K26" s="71" t="n"/>
      <c r="L26" s="72" t="str">
        <f>IF(AND(ISNUMBER($H26),ISNUMBER($K26)),$H26*$K26,"")</f>
        <v/>
      </c>
      <c r="M26" s="72" t="str">
        <f>IF($C26="","",SUMIF('Insumos'!$B$5:$B$304,$C26,'Insumos'!$K$5:$K$304))</f>
        <v/>
      </c>
      <c r="N26" s="72" t="str">
        <f>IF(ISNUMBER($L26),$L26-IF(AND($C26&lt;&gt;"",N($H26)&gt;0),N($M26)*$H26/SUMIF('Producción'!$C$5:$C$304,$C26,'Producción'!$H$5:$H$304),0),"")</f>
        <v/>
      </c>
      <c r="O26" s="48" t="str">
        <f>IF(AND($B26="",$F26=""),"",ML_RESP)</f>
        <v/>
      </c>
      <c r="P26" s="47" t="n"/>
      <c r="Q26" s="47" t="n"/>
      <c r="R26" s="47" t="n"/>
    </row>
    <row r="27">
      <c r="A27" s="42" t="inlineStr">
        <is>
          <t>P-023</t>
        </is>
      </c>
      <c r="B27" s="52" t="n"/>
      <c r="C27" s="43" t="str">
        <f>IF(AND($B27="",$F27=""),"",IF(COUNTIF('Plan Cultivos'!$D$5:$D$204,"?*")=1,INDEX('Plan Cultivos'!$A$5:$A$204,MATCH("?*",'Plan Cultivos'!$D$5:$D$204,0)),""))</f>
        <v/>
      </c>
      <c r="D27" s="41" t="str">
        <f>IF(AND($B27="",$F27=""),"",ML_N)</f>
        <v/>
      </c>
      <c r="E27" s="43" t="str">
        <f>IF($C27="","",IFERROR(VLOOKUP($C27,'Plan Cultivos'!$A$5:$D$204,4,FALSE)&amp;"",""))</f>
        <v/>
      </c>
      <c r="F27" s="74" t="n"/>
      <c r="G27" s="74" t="n"/>
      <c r="H27" s="55" t="str">
        <f>IF(ISNUMBER($F27),MAX(0,$F27-N($G27)),"")</f>
        <v/>
      </c>
      <c r="I27" s="43" t="n"/>
      <c r="J27" s="43" t="n"/>
      <c r="K27" s="69" t="n"/>
      <c r="L27" s="70" t="str">
        <f>IF(AND(ISNUMBER($H27),ISNUMBER($K27)),$H27*$K27,"")</f>
        <v/>
      </c>
      <c r="M27" s="70" t="str">
        <f>IF($C27="","",SUMIF('Insumos'!$B$5:$B$304,$C27,'Insumos'!$K$5:$K$304))</f>
        <v/>
      </c>
      <c r="N27" s="70" t="str">
        <f>IF(ISNUMBER($L27),$L27-IF(AND($C27&lt;&gt;"",N($H27)&gt;0),N($M27)*$H27/SUMIF('Producción'!$C$5:$C$304,$C27,'Producción'!$H$5:$H$304),0),"")</f>
        <v/>
      </c>
      <c r="O27" s="43" t="str">
        <f>IF(AND($B27="",$F27=""),"",ML_RESP)</f>
        <v/>
      </c>
      <c r="P27" s="45" t="n"/>
      <c r="Q27" s="45" t="n"/>
      <c r="R27" s="45" t="n"/>
    </row>
    <row r="28">
      <c r="A28" s="57" t="inlineStr">
        <is>
          <t>P-024</t>
        </is>
      </c>
      <c r="B28" s="59" t="n"/>
      <c r="C28" s="48" t="str">
        <f>IF(AND($B28="",$F28=""),"",IF(COUNTIF('Plan Cultivos'!$D$5:$D$204,"?*")=1,INDEX('Plan Cultivos'!$A$5:$A$204,MATCH("?*",'Plan Cultivos'!$D$5:$D$204,0)),""))</f>
        <v/>
      </c>
      <c r="D28" s="58" t="str">
        <f>IF(AND($B28="",$F28=""),"",ML_N)</f>
        <v/>
      </c>
      <c r="E28" s="48" t="str">
        <f>IF($C28="","",IFERROR(VLOOKUP($C28,'Plan Cultivos'!$A$5:$D$204,4,FALSE)&amp;"",""))</f>
        <v/>
      </c>
      <c r="F28" s="75" t="n"/>
      <c r="G28" s="75" t="n"/>
      <c r="H28" s="62" t="str">
        <f>IF(ISNUMBER($F28),MAX(0,$F28-N($G28)),"")</f>
        <v/>
      </c>
      <c r="I28" s="48" t="n"/>
      <c r="J28" s="48" t="n"/>
      <c r="K28" s="71" t="n"/>
      <c r="L28" s="72" t="str">
        <f>IF(AND(ISNUMBER($H28),ISNUMBER($K28)),$H28*$K28,"")</f>
        <v/>
      </c>
      <c r="M28" s="72" t="str">
        <f>IF($C28="","",SUMIF('Insumos'!$B$5:$B$304,$C28,'Insumos'!$K$5:$K$304))</f>
        <v/>
      </c>
      <c r="N28" s="72" t="str">
        <f>IF(ISNUMBER($L28),$L28-IF(AND($C28&lt;&gt;"",N($H28)&gt;0),N($M28)*$H28/SUMIF('Producción'!$C$5:$C$304,$C28,'Producción'!$H$5:$H$304),0),"")</f>
        <v/>
      </c>
      <c r="O28" s="48" t="str">
        <f>IF(AND($B28="",$F28=""),"",ML_RESP)</f>
        <v/>
      </c>
      <c r="P28" s="47" t="n"/>
      <c r="Q28" s="47" t="n"/>
      <c r="R28" s="47" t="n"/>
    </row>
    <row r="29">
      <c r="A29" s="42" t="inlineStr">
        <is>
          <t>P-025</t>
        </is>
      </c>
      <c r="B29" s="52" t="n"/>
      <c r="C29" s="43" t="str">
        <f>IF(AND($B29="",$F29=""),"",IF(COUNTIF('Plan Cultivos'!$D$5:$D$204,"?*")=1,INDEX('Plan Cultivos'!$A$5:$A$204,MATCH("?*",'Plan Cultivos'!$D$5:$D$204,0)),""))</f>
        <v/>
      </c>
      <c r="D29" s="41" t="str">
        <f>IF(AND($B29="",$F29=""),"",ML_N)</f>
        <v/>
      </c>
      <c r="E29" s="43" t="str">
        <f>IF($C29="","",IFERROR(VLOOKUP($C29,'Plan Cultivos'!$A$5:$D$204,4,FALSE)&amp;"",""))</f>
        <v/>
      </c>
      <c r="F29" s="74" t="n"/>
      <c r="G29" s="74" t="n"/>
      <c r="H29" s="55" t="str">
        <f>IF(ISNUMBER($F29),MAX(0,$F29-N($G29)),"")</f>
        <v/>
      </c>
      <c r="I29" s="43" t="n"/>
      <c r="J29" s="43" t="n"/>
      <c r="K29" s="69" t="n"/>
      <c r="L29" s="70" t="str">
        <f>IF(AND(ISNUMBER($H29),ISNUMBER($K29)),$H29*$K29,"")</f>
        <v/>
      </c>
      <c r="M29" s="70" t="str">
        <f>IF($C29="","",SUMIF('Insumos'!$B$5:$B$304,$C29,'Insumos'!$K$5:$K$304))</f>
        <v/>
      </c>
      <c r="N29" s="70" t="str">
        <f>IF(ISNUMBER($L29),$L29-IF(AND($C29&lt;&gt;"",N($H29)&gt;0),N($M29)*$H29/SUMIF('Producción'!$C$5:$C$304,$C29,'Producción'!$H$5:$H$304),0),"")</f>
        <v/>
      </c>
      <c r="O29" s="43" t="str">
        <f>IF(AND($B29="",$F29=""),"",ML_RESP)</f>
        <v/>
      </c>
      <c r="P29" s="45" t="n"/>
      <c r="Q29" s="45" t="n"/>
      <c r="R29" s="45" t="n"/>
    </row>
    <row r="30">
      <c r="A30" s="57" t="inlineStr">
        <is>
          <t>P-026</t>
        </is>
      </c>
      <c r="B30" s="59" t="n"/>
      <c r="C30" s="48" t="str">
        <f>IF(AND($B30="",$F30=""),"",IF(COUNTIF('Plan Cultivos'!$D$5:$D$204,"?*")=1,INDEX('Plan Cultivos'!$A$5:$A$204,MATCH("?*",'Plan Cultivos'!$D$5:$D$204,0)),""))</f>
        <v/>
      </c>
      <c r="D30" s="58" t="str">
        <f>IF(AND($B30="",$F30=""),"",ML_N)</f>
        <v/>
      </c>
      <c r="E30" s="48" t="str">
        <f>IF($C30="","",IFERROR(VLOOKUP($C30,'Plan Cultivos'!$A$5:$D$204,4,FALSE)&amp;"",""))</f>
        <v/>
      </c>
      <c r="F30" s="75" t="n"/>
      <c r="G30" s="75" t="n"/>
      <c r="H30" s="62" t="str">
        <f>IF(ISNUMBER($F30),MAX(0,$F30-N($G30)),"")</f>
        <v/>
      </c>
      <c r="I30" s="48" t="n"/>
      <c r="J30" s="48" t="n"/>
      <c r="K30" s="71" t="n"/>
      <c r="L30" s="72" t="str">
        <f>IF(AND(ISNUMBER($H30),ISNUMBER($K30)),$H30*$K30,"")</f>
        <v/>
      </c>
      <c r="M30" s="72" t="str">
        <f>IF($C30="","",SUMIF('Insumos'!$B$5:$B$304,$C30,'Insumos'!$K$5:$K$304))</f>
        <v/>
      </c>
      <c r="N30" s="72" t="str">
        <f>IF(ISNUMBER($L30),$L30-IF(AND($C30&lt;&gt;"",N($H30)&gt;0),N($M30)*$H30/SUMIF('Producción'!$C$5:$C$304,$C30,'Producción'!$H$5:$H$304),0),"")</f>
        <v/>
      </c>
      <c r="O30" s="48" t="str">
        <f>IF(AND($B30="",$F30=""),"",ML_RESP)</f>
        <v/>
      </c>
      <c r="P30" s="47" t="n"/>
      <c r="Q30" s="47" t="n"/>
      <c r="R30" s="47" t="n"/>
    </row>
    <row r="31">
      <c r="A31" s="42" t="inlineStr">
        <is>
          <t>P-027</t>
        </is>
      </c>
      <c r="B31" s="52" t="n"/>
      <c r="C31" s="43" t="str">
        <f>IF(AND($B31="",$F31=""),"",IF(COUNTIF('Plan Cultivos'!$D$5:$D$204,"?*")=1,INDEX('Plan Cultivos'!$A$5:$A$204,MATCH("?*",'Plan Cultivos'!$D$5:$D$204,0)),""))</f>
        <v/>
      </c>
      <c r="D31" s="41" t="str">
        <f>IF(AND($B31="",$F31=""),"",ML_N)</f>
        <v/>
      </c>
      <c r="E31" s="43" t="str">
        <f>IF($C31="","",IFERROR(VLOOKUP($C31,'Plan Cultivos'!$A$5:$D$204,4,FALSE)&amp;"",""))</f>
        <v/>
      </c>
      <c r="F31" s="74" t="n"/>
      <c r="G31" s="74" t="n"/>
      <c r="H31" s="55" t="str">
        <f>IF(ISNUMBER($F31),MAX(0,$F31-N($G31)),"")</f>
        <v/>
      </c>
      <c r="I31" s="43" t="n"/>
      <c r="J31" s="43" t="n"/>
      <c r="K31" s="69" t="n"/>
      <c r="L31" s="70" t="str">
        <f>IF(AND(ISNUMBER($H31),ISNUMBER($K31)),$H31*$K31,"")</f>
        <v/>
      </c>
      <c r="M31" s="70" t="str">
        <f>IF($C31="","",SUMIF('Insumos'!$B$5:$B$304,$C31,'Insumos'!$K$5:$K$304))</f>
        <v/>
      </c>
      <c r="N31" s="70" t="str">
        <f>IF(ISNUMBER($L31),$L31-IF(AND($C31&lt;&gt;"",N($H31)&gt;0),N($M31)*$H31/SUMIF('Producción'!$C$5:$C$304,$C31,'Producción'!$H$5:$H$304),0),"")</f>
        <v/>
      </c>
      <c r="O31" s="43" t="str">
        <f>IF(AND($B31="",$F31=""),"",ML_RESP)</f>
        <v/>
      </c>
      <c r="P31" s="45" t="n"/>
      <c r="Q31" s="45" t="n"/>
      <c r="R31" s="45" t="n"/>
    </row>
    <row r="32">
      <c r="A32" s="57" t="inlineStr">
        <is>
          <t>P-028</t>
        </is>
      </c>
      <c r="B32" s="59" t="n"/>
      <c r="C32" s="48" t="str">
        <f>IF(AND($B32="",$F32=""),"",IF(COUNTIF('Plan Cultivos'!$D$5:$D$204,"?*")=1,INDEX('Plan Cultivos'!$A$5:$A$204,MATCH("?*",'Plan Cultivos'!$D$5:$D$204,0)),""))</f>
        <v/>
      </c>
      <c r="D32" s="58" t="str">
        <f>IF(AND($B32="",$F32=""),"",ML_N)</f>
        <v/>
      </c>
      <c r="E32" s="48" t="str">
        <f>IF($C32="","",IFERROR(VLOOKUP($C32,'Plan Cultivos'!$A$5:$D$204,4,FALSE)&amp;"",""))</f>
        <v/>
      </c>
      <c r="F32" s="75" t="n"/>
      <c r="G32" s="75" t="n"/>
      <c r="H32" s="62" t="str">
        <f>IF(ISNUMBER($F32),MAX(0,$F32-N($G32)),"")</f>
        <v/>
      </c>
      <c r="I32" s="48" t="n"/>
      <c r="J32" s="48" t="n"/>
      <c r="K32" s="71" t="n"/>
      <c r="L32" s="72" t="str">
        <f>IF(AND(ISNUMBER($H32),ISNUMBER($K32)),$H32*$K32,"")</f>
        <v/>
      </c>
      <c r="M32" s="72" t="str">
        <f>IF($C32="","",SUMIF('Insumos'!$B$5:$B$304,$C32,'Insumos'!$K$5:$K$304))</f>
        <v/>
      </c>
      <c r="N32" s="72" t="str">
        <f>IF(ISNUMBER($L32),$L32-IF(AND($C32&lt;&gt;"",N($H32)&gt;0),N($M32)*$H32/SUMIF('Producción'!$C$5:$C$304,$C32,'Producción'!$H$5:$H$304),0),"")</f>
        <v/>
      </c>
      <c r="O32" s="48" t="str">
        <f>IF(AND($B32="",$F32=""),"",ML_RESP)</f>
        <v/>
      </c>
      <c r="P32" s="47" t="n"/>
      <c r="Q32" s="47" t="n"/>
      <c r="R32" s="47" t="n"/>
    </row>
    <row r="33">
      <c r="A33" s="42" t="inlineStr">
        <is>
          <t>P-029</t>
        </is>
      </c>
      <c r="B33" s="52" t="n"/>
      <c r="C33" s="43" t="str">
        <f>IF(AND($B33="",$F33=""),"",IF(COUNTIF('Plan Cultivos'!$D$5:$D$204,"?*")=1,INDEX('Plan Cultivos'!$A$5:$A$204,MATCH("?*",'Plan Cultivos'!$D$5:$D$204,0)),""))</f>
        <v/>
      </c>
      <c r="D33" s="41" t="str">
        <f>IF(AND($B33="",$F33=""),"",ML_N)</f>
        <v/>
      </c>
      <c r="E33" s="43" t="str">
        <f>IF($C33="","",IFERROR(VLOOKUP($C33,'Plan Cultivos'!$A$5:$D$204,4,FALSE)&amp;"",""))</f>
        <v/>
      </c>
      <c r="F33" s="74" t="n"/>
      <c r="G33" s="74" t="n"/>
      <c r="H33" s="55" t="str">
        <f>IF(ISNUMBER($F33),MAX(0,$F33-N($G33)),"")</f>
        <v/>
      </c>
      <c r="I33" s="43" t="n"/>
      <c r="J33" s="43" t="n"/>
      <c r="K33" s="69" t="n"/>
      <c r="L33" s="70" t="str">
        <f>IF(AND(ISNUMBER($H33),ISNUMBER($K33)),$H33*$K33,"")</f>
        <v/>
      </c>
      <c r="M33" s="70" t="str">
        <f>IF($C33="","",SUMIF('Insumos'!$B$5:$B$304,$C33,'Insumos'!$K$5:$K$304))</f>
        <v/>
      </c>
      <c r="N33" s="70" t="str">
        <f>IF(ISNUMBER($L33),$L33-IF(AND($C33&lt;&gt;"",N($H33)&gt;0),N($M33)*$H33/SUMIF('Producción'!$C$5:$C$304,$C33,'Producción'!$H$5:$H$304),0),"")</f>
        <v/>
      </c>
      <c r="O33" s="43" t="str">
        <f>IF(AND($B33="",$F33=""),"",ML_RESP)</f>
        <v/>
      </c>
      <c r="P33" s="45" t="n"/>
      <c r="Q33" s="45" t="n"/>
      <c r="R33" s="45" t="n"/>
    </row>
    <row r="34">
      <c r="A34" s="57" t="inlineStr">
        <is>
          <t>P-030</t>
        </is>
      </c>
      <c r="B34" s="59" t="n"/>
      <c r="C34" s="48" t="str">
        <f>IF(AND($B34="",$F34=""),"",IF(COUNTIF('Plan Cultivos'!$D$5:$D$204,"?*")=1,INDEX('Plan Cultivos'!$A$5:$A$204,MATCH("?*",'Plan Cultivos'!$D$5:$D$204,0)),""))</f>
        <v/>
      </c>
      <c r="D34" s="58" t="str">
        <f>IF(AND($B34="",$F34=""),"",ML_N)</f>
        <v/>
      </c>
      <c r="E34" s="48" t="str">
        <f>IF($C34="","",IFERROR(VLOOKUP($C34,'Plan Cultivos'!$A$5:$D$204,4,FALSE)&amp;"",""))</f>
        <v/>
      </c>
      <c r="F34" s="75" t="n"/>
      <c r="G34" s="75" t="n"/>
      <c r="H34" s="62" t="str">
        <f>IF(ISNUMBER($F34),MAX(0,$F34-N($G34)),"")</f>
        <v/>
      </c>
      <c r="I34" s="48" t="n"/>
      <c r="J34" s="48" t="n"/>
      <c r="K34" s="71" t="n"/>
      <c r="L34" s="72" t="str">
        <f>IF(AND(ISNUMBER($H34),ISNUMBER($K34)),$H34*$K34,"")</f>
        <v/>
      </c>
      <c r="M34" s="72" t="str">
        <f>IF($C34="","",SUMIF('Insumos'!$B$5:$B$304,$C34,'Insumos'!$K$5:$K$304))</f>
        <v/>
      </c>
      <c r="N34" s="72" t="str">
        <f>IF(ISNUMBER($L34),$L34-IF(AND($C34&lt;&gt;"",N($H34)&gt;0),N($M34)*$H34/SUMIF('Producción'!$C$5:$C$304,$C34,'Producción'!$H$5:$H$304),0),"")</f>
        <v/>
      </c>
      <c r="O34" s="48" t="str">
        <f>IF(AND($B34="",$F34=""),"",ML_RESP)</f>
        <v/>
      </c>
      <c r="P34" s="47" t="n"/>
      <c r="Q34" s="47" t="n"/>
      <c r="R34" s="47" t="n"/>
    </row>
    <row r="35">
      <c r="A35" s="42" t="inlineStr">
        <is>
          <t>P-031</t>
        </is>
      </c>
      <c r="B35" s="52" t="n"/>
      <c r="C35" s="43" t="str">
        <f>IF(AND($B35="",$F35=""),"",IF(COUNTIF('Plan Cultivos'!$D$5:$D$204,"?*")=1,INDEX('Plan Cultivos'!$A$5:$A$204,MATCH("?*",'Plan Cultivos'!$D$5:$D$204,0)),""))</f>
        <v/>
      </c>
      <c r="D35" s="41" t="str">
        <f>IF(AND($B35="",$F35=""),"",ML_N)</f>
        <v/>
      </c>
      <c r="E35" s="43" t="str">
        <f>IF($C35="","",IFERROR(VLOOKUP($C35,'Plan Cultivos'!$A$5:$D$204,4,FALSE)&amp;"",""))</f>
        <v/>
      </c>
      <c r="F35" s="74" t="n"/>
      <c r="G35" s="74" t="n"/>
      <c r="H35" s="55" t="str">
        <f>IF(ISNUMBER($F35),MAX(0,$F35-N($G35)),"")</f>
        <v/>
      </c>
      <c r="I35" s="43" t="n"/>
      <c r="J35" s="43" t="n"/>
      <c r="K35" s="69" t="n"/>
      <c r="L35" s="70" t="str">
        <f>IF(AND(ISNUMBER($H35),ISNUMBER($K35)),$H35*$K35,"")</f>
        <v/>
      </c>
      <c r="M35" s="70" t="str">
        <f>IF($C35="","",SUMIF('Insumos'!$B$5:$B$304,$C35,'Insumos'!$K$5:$K$304))</f>
        <v/>
      </c>
      <c r="N35" s="70" t="str">
        <f>IF(ISNUMBER($L35),$L35-IF(AND($C35&lt;&gt;"",N($H35)&gt;0),N($M35)*$H35/SUMIF('Producción'!$C$5:$C$304,$C35,'Producción'!$H$5:$H$304),0),"")</f>
        <v/>
      </c>
      <c r="O35" s="43" t="str">
        <f>IF(AND($B35="",$F35=""),"",ML_RESP)</f>
        <v/>
      </c>
      <c r="P35" s="45" t="n"/>
      <c r="Q35" s="45" t="n"/>
      <c r="R35" s="45" t="n"/>
    </row>
    <row r="36">
      <c r="A36" s="57" t="inlineStr">
        <is>
          <t>P-032</t>
        </is>
      </c>
      <c r="B36" s="59" t="n"/>
      <c r="C36" s="48" t="str">
        <f>IF(AND($B36="",$F36=""),"",IF(COUNTIF('Plan Cultivos'!$D$5:$D$204,"?*")=1,INDEX('Plan Cultivos'!$A$5:$A$204,MATCH("?*",'Plan Cultivos'!$D$5:$D$204,0)),""))</f>
        <v/>
      </c>
      <c r="D36" s="58" t="str">
        <f>IF(AND($B36="",$F36=""),"",ML_N)</f>
        <v/>
      </c>
      <c r="E36" s="48" t="str">
        <f>IF($C36="","",IFERROR(VLOOKUP($C36,'Plan Cultivos'!$A$5:$D$204,4,FALSE)&amp;"",""))</f>
        <v/>
      </c>
      <c r="F36" s="75" t="n"/>
      <c r="G36" s="75" t="n"/>
      <c r="H36" s="62" t="str">
        <f>IF(ISNUMBER($F36),MAX(0,$F36-N($G36)),"")</f>
        <v/>
      </c>
      <c r="I36" s="48" t="n"/>
      <c r="J36" s="48" t="n"/>
      <c r="K36" s="71" t="n"/>
      <c r="L36" s="72" t="str">
        <f>IF(AND(ISNUMBER($H36),ISNUMBER($K36)),$H36*$K36,"")</f>
        <v/>
      </c>
      <c r="M36" s="72" t="str">
        <f>IF($C36="","",SUMIF('Insumos'!$B$5:$B$304,$C36,'Insumos'!$K$5:$K$304))</f>
        <v/>
      </c>
      <c r="N36" s="72" t="str">
        <f>IF(ISNUMBER($L36),$L36-IF(AND($C36&lt;&gt;"",N($H36)&gt;0),N($M36)*$H36/SUMIF('Producción'!$C$5:$C$304,$C36,'Producción'!$H$5:$H$304),0),"")</f>
        <v/>
      </c>
      <c r="O36" s="48" t="str">
        <f>IF(AND($B36="",$F36=""),"",ML_RESP)</f>
        <v/>
      </c>
      <c r="P36" s="47" t="n"/>
      <c r="Q36" s="47" t="n"/>
      <c r="R36" s="47" t="n"/>
    </row>
    <row r="37">
      <c r="A37" s="42" t="inlineStr">
        <is>
          <t>P-033</t>
        </is>
      </c>
      <c r="B37" s="52" t="n"/>
      <c r="C37" s="43" t="str">
        <f>IF(AND($B37="",$F37=""),"",IF(COUNTIF('Plan Cultivos'!$D$5:$D$204,"?*")=1,INDEX('Plan Cultivos'!$A$5:$A$204,MATCH("?*",'Plan Cultivos'!$D$5:$D$204,0)),""))</f>
        <v/>
      </c>
      <c r="D37" s="41" t="str">
        <f>IF(AND($B37="",$F37=""),"",ML_N)</f>
        <v/>
      </c>
      <c r="E37" s="43" t="str">
        <f>IF($C37="","",IFERROR(VLOOKUP($C37,'Plan Cultivos'!$A$5:$D$204,4,FALSE)&amp;"",""))</f>
        <v/>
      </c>
      <c r="F37" s="74" t="n"/>
      <c r="G37" s="74" t="n"/>
      <c r="H37" s="55" t="str">
        <f>IF(ISNUMBER($F37),MAX(0,$F37-N($G37)),"")</f>
        <v/>
      </c>
      <c r="I37" s="43" t="n"/>
      <c r="J37" s="43" t="n"/>
      <c r="K37" s="69" t="n"/>
      <c r="L37" s="70" t="str">
        <f>IF(AND(ISNUMBER($H37),ISNUMBER($K37)),$H37*$K37,"")</f>
        <v/>
      </c>
      <c r="M37" s="70" t="str">
        <f>IF($C37="","",SUMIF('Insumos'!$B$5:$B$304,$C37,'Insumos'!$K$5:$K$304))</f>
        <v/>
      </c>
      <c r="N37" s="70" t="str">
        <f>IF(ISNUMBER($L37),$L37-IF(AND($C37&lt;&gt;"",N($H37)&gt;0),N($M37)*$H37/SUMIF('Producción'!$C$5:$C$304,$C37,'Producción'!$H$5:$H$304),0),"")</f>
        <v/>
      </c>
      <c r="O37" s="43" t="str">
        <f>IF(AND($B37="",$F37=""),"",ML_RESP)</f>
        <v/>
      </c>
      <c r="P37" s="45" t="n"/>
      <c r="Q37" s="45" t="n"/>
      <c r="R37" s="45" t="n"/>
    </row>
    <row r="38">
      <c r="A38" s="57" t="inlineStr">
        <is>
          <t>P-034</t>
        </is>
      </c>
      <c r="B38" s="59" t="n"/>
      <c r="C38" s="48" t="str">
        <f>IF(AND($B38="",$F38=""),"",IF(COUNTIF('Plan Cultivos'!$D$5:$D$204,"?*")=1,INDEX('Plan Cultivos'!$A$5:$A$204,MATCH("?*",'Plan Cultivos'!$D$5:$D$204,0)),""))</f>
        <v/>
      </c>
      <c r="D38" s="58" t="str">
        <f>IF(AND($B38="",$F38=""),"",ML_N)</f>
        <v/>
      </c>
      <c r="E38" s="48" t="str">
        <f>IF($C38="","",IFERROR(VLOOKUP($C38,'Plan Cultivos'!$A$5:$D$204,4,FALSE)&amp;"",""))</f>
        <v/>
      </c>
      <c r="F38" s="75" t="n"/>
      <c r="G38" s="75" t="n"/>
      <c r="H38" s="62" t="str">
        <f>IF(ISNUMBER($F38),MAX(0,$F38-N($G38)),"")</f>
        <v/>
      </c>
      <c r="I38" s="48" t="n"/>
      <c r="J38" s="48" t="n"/>
      <c r="K38" s="71" t="n"/>
      <c r="L38" s="72" t="str">
        <f>IF(AND(ISNUMBER($H38),ISNUMBER($K38)),$H38*$K38,"")</f>
        <v/>
      </c>
      <c r="M38" s="72" t="str">
        <f>IF($C38="","",SUMIF('Insumos'!$B$5:$B$304,$C38,'Insumos'!$K$5:$K$304))</f>
        <v/>
      </c>
      <c r="N38" s="72" t="str">
        <f>IF(ISNUMBER($L38),$L38-IF(AND($C38&lt;&gt;"",N($H38)&gt;0),N($M38)*$H38/SUMIF('Producción'!$C$5:$C$304,$C38,'Producción'!$H$5:$H$304),0),"")</f>
        <v/>
      </c>
      <c r="O38" s="48" t="str">
        <f>IF(AND($B38="",$F38=""),"",ML_RESP)</f>
        <v/>
      </c>
      <c r="P38" s="47" t="n"/>
      <c r="Q38" s="47" t="n"/>
      <c r="R38" s="47" t="n"/>
    </row>
    <row r="39">
      <c r="A39" s="42" t="inlineStr">
        <is>
          <t>P-035</t>
        </is>
      </c>
      <c r="B39" s="52" t="n"/>
      <c r="C39" s="43" t="str">
        <f>IF(AND($B39="",$F39=""),"",IF(COUNTIF('Plan Cultivos'!$D$5:$D$204,"?*")=1,INDEX('Plan Cultivos'!$A$5:$A$204,MATCH("?*",'Plan Cultivos'!$D$5:$D$204,0)),""))</f>
        <v/>
      </c>
      <c r="D39" s="41" t="str">
        <f>IF(AND($B39="",$F39=""),"",ML_N)</f>
        <v/>
      </c>
      <c r="E39" s="43" t="str">
        <f>IF($C39="","",IFERROR(VLOOKUP($C39,'Plan Cultivos'!$A$5:$D$204,4,FALSE)&amp;"",""))</f>
        <v/>
      </c>
      <c r="F39" s="74" t="n"/>
      <c r="G39" s="74" t="n"/>
      <c r="H39" s="55" t="str">
        <f>IF(ISNUMBER($F39),MAX(0,$F39-N($G39)),"")</f>
        <v/>
      </c>
      <c r="I39" s="43" t="n"/>
      <c r="J39" s="43" t="n"/>
      <c r="K39" s="69" t="n"/>
      <c r="L39" s="70" t="str">
        <f>IF(AND(ISNUMBER($H39),ISNUMBER($K39)),$H39*$K39,"")</f>
        <v/>
      </c>
      <c r="M39" s="70" t="str">
        <f>IF($C39="","",SUMIF('Insumos'!$B$5:$B$304,$C39,'Insumos'!$K$5:$K$304))</f>
        <v/>
      </c>
      <c r="N39" s="70" t="str">
        <f>IF(ISNUMBER($L39),$L39-IF(AND($C39&lt;&gt;"",N($H39)&gt;0),N($M39)*$H39/SUMIF('Producción'!$C$5:$C$304,$C39,'Producción'!$H$5:$H$304),0),"")</f>
        <v/>
      </c>
      <c r="O39" s="43" t="str">
        <f>IF(AND($B39="",$F39=""),"",ML_RESP)</f>
        <v/>
      </c>
      <c r="P39" s="45" t="n"/>
      <c r="Q39" s="45" t="n"/>
      <c r="R39" s="45" t="n"/>
    </row>
    <row r="40">
      <c r="A40" s="57" t="inlineStr">
        <is>
          <t>P-036</t>
        </is>
      </c>
      <c r="B40" s="59" t="n"/>
      <c r="C40" s="48" t="str">
        <f>IF(AND($B40="",$F40=""),"",IF(COUNTIF('Plan Cultivos'!$D$5:$D$204,"?*")=1,INDEX('Plan Cultivos'!$A$5:$A$204,MATCH("?*",'Plan Cultivos'!$D$5:$D$204,0)),""))</f>
        <v/>
      </c>
      <c r="D40" s="58" t="str">
        <f>IF(AND($B40="",$F40=""),"",ML_N)</f>
        <v/>
      </c>
      <c r="E40" s="48" t="str">
        <f>IF($C40="","",IFERROR(VLOOKUP($C40,'Plan Cultivos'!$A$5:$D$204,4,FALSE)&amp;"",""))</f>
        <v/>
      </c>
      <c r="F40" s="75" t="n"/>
      <c r="G40" s="75" t="n"/>
      <c r="H40" s="62" t="str">
        <f>IF(ISNUMBER($F40),MAX(0,$F40-N($G40)),"")</f>
        <v/>
      </c>
      <c r="I40" s="48" t="n"/>
      <c r="J40" s="48" t="n"/>
      <c r="K40" s="71" t="n"/>
      <c r="L40" s="72" t="str">
        <f>IF(AND(ISNUMBER($H40),ISNUMBER($K40)),$H40*$K40,"")</f>
        <v/>
      </c>
      <c r="M40" s="72" t="str">
        <f>IF($C40="","",SUMIF('Insumos'!$B$5:$B$304,$C40,'Insumos'!$K$5:$K$304))</f>
        <v/>
      </c>
      <c r="N40" s="72" t="str">
        <f>IF(ISNUMBER($L40),$L40-IF(AND($C40&lt;&gt;"",N($H40)&gt;0),N($M40)*$H40/SUMIF('Producción'!$C$5:$C$304,$C40,'Producción'!$H$5:$H$304),0),"")</f>
        <v/>
      </c>
      <c r="O40" s="48" t="str">
        <f>IF(AND($B40="",$F40=""),"",ML_RESP)</f>
        <v/>
      </c>
      <c r="P40" s="47" t="n"/>
      <c r="Q40" s="47" t="n"/>
      <c r="R40" s="47" t="n"/>
    </row>
    <row r="41">
      <c r="A41" s="42" t="inlineStr">
        <is>
          <t>P-037</t>
        </is>
      </c>
      <c r="B41" s="52" t="n"/>
      <c r="C41" s="43" t="str">
        <f>IF(AND($B41="",$F41=""),"",IF(COUNTIF('Plan Cultivos'!$D$5:$D$204,"?*")=1,INDEX('Plan Cultivos'!$A$5:$A$204,MATCH("?*",'Plan Cultivos'!$D$5:$D$204,0)),""))</f>
        <v/>
      </c>
      <c r="D41" s="41" t="str">
        <f>IF(AND($B41="",$F41=""),"",ML_N)</f>
        <v/>
      </c>
      <c r="E41" s="43" t="str">
        <f>IF($C41="","",IFERROR(VLOOKUP($C41,'Plan Cultivos'!$A$5:$D$204,4,FALSE)&amp;"",""))</f>
        <v/>
      </c>
      <c r="F41" s="74" t="n"/>
      <c r="G41" s="74" t="n"/>
      <c r="H41" s="55" t="str">
        <f>IF(ISNUMBER($F41),MAX(0,$F41-N($G41)),"")</f>
        <v/>
      </c>
      <c r="I41" s="43" t="n"/>
      <c r="J41" s="43" t="n"/>
      <c r="K41" s="69" t="n"/>
      <c r="L41" s="70" t="str">
        <f>IF(AND(ISNUMBER($H41),ISNUMBER($K41)),$H41*$K41,"")</f>
        <v/>
      </c>
      <c r="M41" s="70" t="str">
        <f>IF($C41="","",SUMIF('Insumos'!$B$5:$B$304,$C41,'Insumos'!$K$5:$K$304))</f>
        <v/>
      </c>
      <c r="N41" s="70" t="str">
        <f>IF(ISNUMBER($L41),$L41-IF(AND($C41&lt;&gt;"",N($H41)&gt;0),N($M41)*$H41/SUMIF('Producción'!$C$5:$C$304,$C41,'Producción'!$H$5:$H$304),0),"")</f>
        <v/>
      </c>
      <c r="O41" s="43" t="str">
        <f>IF(AND($B41="",$F41=""),"",ML_RESP)</f>
        <v/>
      </c>
      <c r="P41" s="45" t="n"/>
      <c r="Q41" s="45" t="n"/>
      <c r="R41" s="45" t="n"/>
    </row>
    <row r="42">
      <c r="A42" s="57" t="inlineStr">
        <is>
          <t>P-038</t>
        </is>
      </c>
      <c r="B42" s="59" t="n"/>
      <c r="C42" s="48" t="str">
        <f>IF(AND($B42="",$F42=""),"",IF(COUNTIF('Plan Cultivos'!$D$5:$D$204,"?*")=1,INDEX('Plan Cultivos'!$A$5:$A$204,MATCH("?*",'Plan Cultivos'!$D$5:$D$204,0)),""))</f>
        <v/>
      </c>
      <c r="D42" s="58" t="str">
        <f>IF(AND($B42="",$F42=""),"",ML_N)</f>
        <v/>
      </c>
      <c r="E42" s="48" t="str">
        <f>IF($C42="","",IFERROR(VLOOKUP($C42,'Plan Cultivos'!$A$5:$D$204,4,FALSE)&amp;"",""))</f>
        <v/>
      </c>
      <c r="F42" s="75" t="n"/>
      <c r="G42" s="75" t="n"/>
      <c r="H42" s="62" t="str">
        <f>IF(ISNUMBER($F42),MAX(0,$F42-N($G42)),"")</f>
        <v/>
      </c>
      <c r="I42" s="48" t="n"/>
      <c r="J42" s="48" t="n"/>
      <c r="K42" s="71" t="n"/>
      <c r="L42" s="72" t="str">
        <f>IF(AND(ISNUMBER($H42),ISNUMBER($K42)),$H42*$K42,"")</f>
        <v/>
      </c>
      <c r="M42" s="72" t="str">
        <f>IF($C42="","",SUMIF('Insumos'!$B$5:$B$304,$C42,'Insumos'!$K$5:$K$304))</f>
        <v/>
      </c>
      <c r="N42" s="72" t="str">
        <f>IF(ISNUMBER($L42),$L42-IF(AND($C42&lt;&gt;"",N($H42)&gt;0),N($M42)*$H42/SUMIF('Producción'!$C$5:$C$304,$C42,'Producción'!$H$5:$H$304),0),"")</f>
        <v/>
      </c>
      <c r="O42" s="48" t="str">
        <f>IF(AND($B42="",$F42=""),"",ML_RESP)</f>
        <v/>
      </c>
      <c r="P42" s="47" t="n"/>
      <c r="Q42" s="47" t="n"/>
      <c r="R42" s="47" t="n"/>
    </row>
    <row r="43">
      <c r="A43" s="42" t="inlineStr">
        <is>
          <t>P-039</t>
        </is>
      </c>
      <c r="B43" s="52" t="n"/>
      <c r="C43" s="43" t="str">
        <f>IF(AND($B43="",$F43=""),"",IF(COUNTIF('Plan Cultivos'!$D$5:$D$204,"?*")=1,INDEX('Plan Cultivos'!$A$5:$A$204,MATCH("?*",'Plan Cultivos'!$D$5:$D$204,0)),""))</f>
        <v/>
      </c>
      <c r="D43" s="41" t="str">
        <f>IF(AND($B43="",$F43=""),"",ML_N)</f>
        <v/>
      </c>
      <c r="E43" s="43" t="str">
        <f>IF($C43="","",IFERROR(VLOOKUP($C43,'Plan Cultivos'!$A$5:$D$204,4,FALSE)&amp;"",""))</f>
        <v/>
      </c>
      <c r="F43" s="74" t="n"/>
      <c r="G43" s="74" t="n"/>
      <c r="H43" s="55" t="str">
        <f>IF(ISNUMBER($F43),MAX(0,$F43-N($G43)),"")</f>
        <v/>
      </c>
      <c r="I43" s="43" t="n"/>
      <c r="J43" s="43" t="n"/>
      <c r="K43" s="69" t="n"/>
      <c r="L43" s="70" t="str">
        <f>IF(AND(ISNUMBER($H43),ISNUMBER($K43)),$H43*$K43,"")</f>
        <v/>
      </c>
      <c r="M43" s="70" t="str">
        <f>IF($C43="","",SUMIF('Insumos'!$B$5:$B$304,$C43,'Insumos'!$K$5:$K$304))</f>
        <v/>
      </c>
      <c r="N43" s="70" t="str">
        <f>IF(ISNUMBER($L43),$L43-IF(AND($C43&lt;&gt;"",N($H43)&gt;0),N($M43)*$H43/SUMIF('Producción'!$C$5:$C$304,$C43,'Producción'!$H$5:$H$304),0),"")</f>
        <v/>
      </c>
      <c r="O43" s="43" t="str">
        <f>IF(AND($B43="",$F43=""),"",ML_RESP)</f>
        <v/>
      </c>
      <c r="P43" s="45" t="n"/>
      <c r="Q43" s="45" t="n"/>
      <c r="R43" s="45" t="n"/>
    </row>
    <row r="44">
      <c r="A44" s="57" t="inlineStr">
        <is>
          <t>P-040</t>
        </is>
      </c>
      <c r="B44" s="59" t="n"/>
      <c r="C44" s="48" t="str">
        <f>IF(AND($B44="",$F44=""),"",IF(COUNTIF('Plan Cultivos'!$D$5:$D$204,"?*")=1,INDEX('Plan Cultivos'!$A$5:$A$204,MATCH("?*",'Plan Cultivos'!$D$5:$D$204,0)),""))</f>
        <v/>
      </c>
      <c r="D44" s="58" t="str">
        <f>IF(AND($B44="",$F44=""),"",ML_N)</f>
        <v/>
      </c>
      <c r="E44" s="48" t="str">
        <f>IF($C44="","",IFERROR(VLOOKUP($C44,'Plan Cultivos'!$A$5:$D$204,4,FALSE)&amp;"",""))</f>
        <v/>
      </c>
      <c r="F44" s="75" t="n"/>
      <c r="G44" s="75" t="n"/>
      <c r="H44" s="62" t="str">
        <f>IF(ISNUMBER($F44),MAX(0,$F44-N($G44)),"")</f>
        <v/>
      </c>
      <c r="I44" s="48" t="n"/>
      <c r="J44" s="48" t="n"/>
      <c r="K44" s="71" t="n"/>
      <c r="L44" s="72" t="str">
        <f>IF(AND(ISNUMBER($H44),ISNUMBER($K44)),$H44*$K44,"")</f>
        <v/>
      </c>
      <c r="M44" s="72" t="str">
        <f>IF($C44="","",SUMIF('Insumos'!$B$5:$B$304,$C44,'Insumos'!$K$5:$K$304))</f>
        <v/>
      </c>
      <c r="N44" s="72" t="str">
        <f>IF(ISNUMBER($L44),$L44-IF(AND($C44&lt;&gt;"",N($H44)&gt;0),N($M44)*$H44/SUMIF('Producción'!$C$5:$C$304,$C44,'Producción'!$H$5:$H$304),0),"")</f>
        <v/>
      </c>
      <c r="O44" s="48" t="str">
        <f>IF(AND($B44="",$F44=""),"",ML_RESP)</f>
        <v/>
      </c>
      <c r="P44" s="47" t="n"/>
      <c r="Q44" s="47" t="n"/>
      <c r="R44" s="47" t="n"/>
    </row>
    <row r="45">
      <c r="A45" s="42" t="inlineStr">
        <is>
          <t>P-041</t>
        </is>
      </c>
      <c r="B45" s="52" t="n"/>
      <c r="C45" s="43" t="str">
        <f>IF(AND($B45="",$F45=""),"",IF(COUNTIF('Plan Cultivos'!$D$5:$D$204,"?*")=1,INDEX('Plan Cultivos'!$A$5:$A$204,MATCH("?*",'Plan Cultivos'!$D$5:$D$204,0)),""))</f>
        <v/>
      </c>
      <c r="D45" s="41" t="str">
        <f>IF(AND($B45="",$F45=""),"",ML_N)</f>
        <v/>
      </c>
      <c r="E45" s="43" t="str">
        <f>IF($C45="","",IFERROR(VLOOKUP($C45,'Plan Cultivos'!$A$5:$D$204,4,FALSE)&amp;"",""))</f>
        <v/>
      </c>
      <c r="F45" s="74" t="n"/>
      <c r="G45" s="74" t="n"/>
      <c r="H45" s="55" t="str">
        <f>IF(ISNUMBER($F45),MAX(0,$F45-N($G45)),"")</f>
        <v/>
      </c>
      <c r="I45" s="43" t="n"/>
      <c r="J45" s="43" t="n"/>
      <c r="K45" s="69" t="n"/>
      <c r="L45" s="70" t="str">
        <f>IF(AND(ISNUMBER($H45),ISNUMBER($K45)),$H45*$K45,"")</f>
        <v/>
      </c>
      <c r="M45" s="70" t="str">
        <f>IF($C45="","",SUMIF('Insumos'!$B$5:$B$304,$C45,'Insumos'!$K$5:$K$304))</f>
        <v/>
      </c>
      <c r="N45" s="70" t="str">
        <f>IF(ISNUMBER($L45),$L45-IF(AND($C45&lt;&gt;"",N($H45)&gt;0),N($M45)*$H45/SUMIF('Producción'!$C$5:$C$304,$C45,'Producción'!$H$5:$H$304),0),"")</f>
        <v/>
      </c>
      <c r="O45" s="43" t="str">
        <f>IF(AND($B45="",$F45=""),"",ML_RESP)</f>
        <v/>
      </c>
      <c r="P45" s="45" t="n"/>
      <c r="Q45" s="45" t="n"/>
      <c r="R45" s="45" t="n"/>
    </row>
    <row r="46">
      <c r="A46" s="57" t="inlineStr">
        <is>
          <t>P-042</t>
        </is>
      </c>
      <c r="B46" s="59" t="n"/>
      <c r="C46" s="48" t="str">
        <f>IF(AND($B46="",$F46=""),"",IF(COUNTIF('Plan Cultivos'!$D$5:$D$204,"?*")=1,INDEX('Plan Cultivos'!$A$5:$A$204,MATCH("?*",'Plan Cultivos'!$D$5:$D$204,0)),""))</f>
        <v/>
      </c>
      <c r="D46" s="58" t="str">
        <f>IF(AND($B46="",$F46=""),"",ML_N)</f>
        <v/>
      </c>
      <c r="E46" s="48" t="str">
        <f>IF($C46="","",IFERROR(VLOOKUP($C46,'Plan Cultivos'!$A$5:$D$204,4,FALSE)&amp;"",""))</f>
        <v/>
      </c>
      <c r="F46" s="75" t="n"/>
      <c r="G46" s="75" t="n"/>
      <c r="H46" s="62" t="str">
        <f>IF(ISNUMBER($F46),MAX(0,$F46-N($G46)),"")</f>
        <v/>
      </c>
      <c r="I46" s="48" t="n"/>
      <c r="J46" s="48" t="n"/>
      <c r="K46" s="71" t="n"/>
      <c r="L46" s="72" t="str">
        <f>IF(AND(ISNUMBER($H46),ISNUMBER($K46)),$H46*$K46,"")</f>
        <v/>
      </c>
      <c r="M46" s="72" t="str">
        <f>IF($C46="","",SUMIF('Insumos'!$B$5:$B$304,$C46,'Insumos'!$K$5:$K$304))</f>
        <v/>
      </c>
      <c r="N46" s="72" t="str">
        <f>IF(ISNUMBER($L46),$L46-IF(AND($C46&lt;&gt;"",N($H46)&gt;0),N($M46)*$H46/SUMIF('Producción'!$C$5:$C$304,$C46,'Producción'!$H$5:$H$304),0),"")</f>
        <v/>
      </c>
      <c r="O46" s="48" t="str">
        <f>IF(AND($B46="",$F46=""),"",ML_RESP)</f>
        <v/>
      </c>
      <c r="P46" s="47" t="n"/>
      <c r="Q46" s="47" t="n"/>
      <c r="R46" s="47" t="n"/>
    </row>
    <row r="47">
      <c r="A47" s="42" t="inlineStr">
        <is>
          <t>P-043</t>
        </is>
      </c>
      <c r="B47" s="52" t="n"/>
      <c r="C47" s="43" t="str">
        <f>IF(AND($B47="",$F47=""),"",IF(COUNTIF('Plan Cultivos'!$D$5:$D$204,"?*")=1,INDEX('Plan Cultivos'!$A$5:$A$204,MATCH("?*",'Plan Cultivos'!$D$5:$D$204,0)),""))</f>
        <v/>
      </c>
      <c r="D47" s="41" t="str">
        <f>IF(AND($B47="",$F47=""),"",ML_N)</f>
        <v/>
      </c>
      <c r="E47" s="43" t="str">
        <f>IF($C47="","",IFERROR(VLOOKUP($C47,'Plan Cultivos'!$A$5:$D$204,4,FALSE)&amp;"",""))</f>
        <v/>
      </c>
      <c r="F47" s="74" t="n"/>
      <c r="G47" s="74" t="n"/>
      <c r="H47" s="55" t="str">
        <f>IF(ISNUMBER($F47),MAX(0,$F47-N($G47)),"")</f>
        <v/>
      </c>
      <c r="I47" s="43" t="n"/>
      <c r="J47" s="43" t="n"/>
      <c r="K47" s="69" t="n"/>
      <c r="L47" s="70" t="str">
        <f>IF(AND(ISNUMBER($H47),ISNUMBER($K47)),$H47*$K47,"")</f>
        <v/>
      </c>
      <c r="M47" s="70" t="str">
        <f>IF($C47="","",SUMIF('Insumos'!$B$5:$B$304,$C47,'Insumos'!$K$5:$K$304))</f>
        <v/>
      </c>
      <c r="N47" s="70" t="str">
        <f>IF(ISNUMBER($L47),$L47-IF(AND($C47&lt;&gt;"",N($H47)&gt;0),N($M47)*$H47/SUMIF('Producción'!$C$5:$C$304,$C47,'Producción'!$H$5:$H$304),0),"")</f>
        <v/>
      </c>
      <c r="O47" s="43" t="str">
        <f>IF(AND($B47="",$F47=""),"",ML_RESP)</f>
        <v/>
      </c>
      <c r="P47" s="45" t="n"/>
      <c r="Q47" s="45" t="n"/>
      <c r="R47" s="45" t="n"/>
    </row>
    <row r="48">
      <c r="A48" s="57" t="inlineStr">
        <is>
          <t>P-044</t>
        </is>
      </c>
      <c r="B48" s="59" t="n"/>
      <c r="C48" s="48" t="str">
        <f>IF(AND($B48="",$F48=""),"",IF(COUNTIF('Plan Cultivos'!$D$5:$D$204,"?*")=1,INDEX('Plan Cultivos'!$A$5:$A$204,MATCH("?*",'Plan Cultivos'!$D$5:$D$204,0)),""))</f>
        <v/>
      </c>
      <c r="D48" s="58" t="str">
        <f>IF(AND($B48="",$F48=""),"",ML_N)</f>
        <v/>
      </c>
      <c r="E48" s="48" t="str">
        <f>IF($C48="","",IFERROR(VLOOKUP($C48,'Plan Cultivos'!$A$5:$D$204,4,FALSE)&amp;"",""))</f>
        <v/>
      </c>
      <c r="F48" s="75" t="n"/>
      <c r="G48" s="75" t="n"/>
      <c r="H48" s="62" t="str">
        <f>IF(ISNUMBER($F48),MAX(0,$F48-N($G48)),"")</f>
        <v/>
      </c>
      <c r="I48" s="48" t="n"/>
      <c r="J48" s="48" t="n"/>
      <c r="K48" s="71" t="n"/>
      <c r="L48" s="72" t="str">
        <f>IF(AND(ISNUMBER($H48),ISNUMBER($K48)),$H48*$K48,"")</f>
        <v/>
      </c>
      <c r="M48" s="72" t="str">
        <f>IF($C48="","",SUMIF('Insumos'!$B$5:$B$304,$C48,'Insumos'!$K$5:$K$304))</f>
        <v/>
      </c>
      <c r="N48" s="72" t="str">
        <f>IF(ISNUMBER($L48),$L48-IF(AND($C48&lt;&gt;"",N($H48)&gt;0),N($M48)*$H48/SUMIF('Producción'!$C$5:$C$304,$C48,'Producción'!$H$5:$H$304),0),"")</f>
        <v/>
      </c>
      <c r="O48" s="48" t="str">
        <f>IF(AND($B48="",$F48=""),"",ML_RESP)</f>
        <v/>
      </c>
      <c r="P48" s="47" t="n"/>
      <c r="Q48" s="47" t="n"/>
      <c r="R48" s="47" t="n"/>
    </row>
    <row r="49">
      <c r="A49" s="42" t="inlineStr">
        <is>
          <t>P-045</t>
        </is>
      </c>
      <c r="B49" s="52" t="n"/>
      <c r="C49" s="43" t="str">
        <f>IF(AND($B49="",$F49=""),"",IF(COUNTIF('Plan Cultivos'!$D$5:$D$204,"?*")=1,INDEX('Plan Cultivos'!$A$5:$A$204,MATCH("?*",'Plan Cultivos'!$D$5:$D$204,0)),""))</f>
        <v/>
      </c>
      <c r="D49" s="41" t="str">
        <f>IF(AND($B49="",$F49=""),"",ML_N)</f>
        <v/>
      </c>
      <c r="E49" s="43" t="str">
        <f>IF($C49="","",IFERROR(VLOOKUP($C49,'Plan Cultivos'!$A$5:$D$204,4,FALSE)&amp;"",""))</f>
        <v/>
      </c>
      <c r="F49" s="74" t="n"/>
      <c r="G49" s="74" t="n"/>
      <c r="H49" s="55" t="str">
        <f>IF(ISNUMBER($F49),MAX(0,$F49-N($G49)),"")</f>
        <v/>
      </c>
      <c r="I49" s="43" t="n"/>
      <c r="J49" s="43" t="n"/>
      <c r="K49" s="69" t="n"/>
      <c r="L49" s="70" t="str">
        <f>IF(AND(ISNUMBER($H49),ISNUMBER($K49)),$H49*$K49,"")</f>
        <v/>
      </c>
      <c r="M49" s="70" t="str">
        <f>IF($C49="","",SUMIF('Insumos'!$B$5:$B$304,$C49,'Insumos'!$K$5:$K$304))</f>
        <v/>
      </c>
      <c r="N49" s="70" t="str">
        <f>IF(ISNUMBER($L49),$L49-IF(AND($C49&lt;&gt;"",N($H49)&gt;0),N($M49)*$H49/SUMIF('Producción'!$C$5:$C$304,$C49,'Producción'!$H$5:$H$304),0),"")</f>
        <v/>
      </c>
      <c r="O49" s="43" t="str">
        <f>IF(AND($B49="",$F49=""),"",ML_RESP)</f>
        <v/>
      </c>
      <c r="P49" s="45" t="n"/>
      <c r="Q49" s="45" t="n"/>
      <c r="R49" s="45" t="n"/>
    </row>
    <row r="50">
      <c r="A50" s="57" t="inlineStr">
        <is>
          <t>P-046</t>
        </is>
      </c>
      <c r="B50" s="59" t="n"/>
      <c r="C50" s="48" t="str">
        <f>IF(AND($B50="",$F50=""),"",IF(COUNTIF('Plan Cultivos'!$D$5:$D$204,"?*")=1,INDEX('Plan Cultivos'!$A$5:$A$204,MATCH("?*",'Plan Cultivos'!$D$5:$D$204,0)),""))</f>
        <v/>
      </c>
      <c r="D50" s="58" t="str">
        <f>IF(AND($B50="",$F50=""),"",ML_N)</f>
        <v/>
      </c>
      <c r="E50" s="48" t="str">
        <f>IF($C50="","",IFERROR(VLOOKUP($C50,'Plan Cultivos'!$A$5:$D$204,4,FALSE)&amp;"",""))</f>
        <v/>
      </c>
      <c r="F50" s="75" t="n"/>
      <c r="G50" s="75" t="n"/>
      <c r="H50" s="62" t="str">
        <f>IF(ISNUMBER($F50),MAX(0,$F50-N($G50)),"")</f>
        <v/>
      </c>
      <c r="I50" s="48" t="n"/>
      <c r="J50" s="48" t="n"/>
      <c r="K50" s="71" t="n"/>
      <c r="L50" s="72" t="str">
        <f>IF(AND(ISNUMBER($H50),ISNUMBER($K50)),$H50*$K50,"")</f>
        <v/>
      </c>
      <c r="M50" s="72" t="str">
        <f>IF($C50="","",SUMIF('Insumos'!$B$5:$B$304,$C50,'Insumos'!$K$5:$K$304))</f>
        <v/>
      </c>
      <c r="N50" s="72" t="str">
        <f>IF(ISNUMBER($L50),$L50-IF(AND($C50&lt;&gt;"",N($H50)&gt;0),N($M50)*$H50/SUMIF('Producción'!$C$5:$C$304,$C50,'Producción'!$H$5:$H$304),0),"")</f>
        <v/>
      </c>
      <c r="O50" s="48" t="str">
        <f>IF(AND($B50="",$F50=""),"",ML_RESP)</f>
        <v/>
      </c>
      <c r="P50" s="47" t="n"/>
      <c r="Q50" s="47" t="n"/>
      <c r="R50" s="47" t="n"/>
    </row>
    <row r="51">
      <c r="A51" s="42" t="inlineStr">
        <is>
          <t>P-047</t>
        </is>
      </c>
      <c r="B51" s="52" t="n"/>
      <c r="C51" s="43" t="str">
        <f>IF(AND($B51="",$F51=""),"",IF(COUNTIF('Plan Cultivos'!$D$5:$D$204,"?*")=1,INDEX('Plan Cultivos'!$A$5:$A$204,MATCH("?*",'Plan Cultivos'!$D$5:$D$204,0)),""))</f>
        <v/>
      </c>
      <c r="D51" s="41" t="str">
        <f>IF(AND($B51="",$F51=""),"",ML_N)</f>
        <v/>
      </c>
      <c r="E51" s="43" t="str">
        <f>IF($C51="","",IFERROR(VLOOKUP($C51,'Plan Cultivos'!$A$5:$D$204,4,FALSE)&amp;"",""))</f>
        <v/>
      </c>
      <c r="F51" s="74" t="n"/>
      <c r="G51" s="74" t="n"/>
      <c r="H51" s="55" t="str">
        <f>IF(ISNUMBER($F51),MAX(0,$F51-N($G51)),"")</f>
        <v/>
      </c>
      <c r="I51" s="43" t="n"/>
      <c r="J51" s="43" t="n"/>
      <c r="K51" s="69" t="n"/>
      <c r="L51" s="70" t="str">
        <f>IF(AND(ISNUMBER($H51),ISNUMBER($K51)),$H51*$K51,"")</f>
        <v/>
      </c>
      <c r="M51" s="70" t="str">
        <f>IF($C51="","",SUMIF('Insumos'!$B$5:$B$304,$C51,'Insumos'!$K$5:$K$304))</f>
        <v/>
      </c>
      <c r="N51" s="70" t="str">
        <f>IF(ISNUMBER($L51),$L51-IF(AND($C51&lt;&gt;"",N($H51)&gt;0),N($M51)*$H51/SUMIF('Producción'!$C$5:$C$304,$C51,'Producción'!$H$5:$H$304),0),"")</f>
        <v/>
      </c>
      <c r="O51" s="43" t="str">
        <f>IF(AND($B51="",$F51=""),"",ML_RESP)</f>
        <v/>
      </c>
      <c r="P51" s="45" t="n"/>
      <c r="Q51" s="45" t="n"/>
      <c r="R51" s="45" t="n"/>
    </row>
    <row r="52">
      <c r="A52" s="57" t="inlineStr">
        <is>
          <t>P-048</t>
        </is>
      </c>
      <c r="B52" s="59" t="n"/>
      <c r="C52" s="48" t="str">
        <f>IF(AND($B52="",$F52=""),"",IF(COUNTIF('Plan Cultivos'!$D$5:$D$204,"?*")=1,INDEX('Plan Cultivos'!$A$5:$A$204,MATCH("?*",'Plan Cultivos'!$D$5:$D$204,0)),""))</f>
        <v/>
      </c>
      <c r="D52" s="58" t="str">
        <f>IF(AND($B52="",$F52=""),"",ML_N)</f>
        <v/>
      </c>
      <c r="E52" s="48" t="str">
        <f>IF($C52="","",IFERROR(VLOOKUP($C52,'Plan Cultivos'!$A$5:$D$204,4,FALSE)&amp;"",""))</f>
        <v/>
      </c>
      <c r="F52" s="75" t="n"/>
      <c r="G52" s="75" t="n"/>
      <c r="H52" s="62" t="str">
        <f>IF(ISNUMBER($F52),MAX(0,$F52-N($G52)),"")</f>
        <v/>
      </c>
      <c r="I52" s="48" t="n"/>
      <c r="J52" s="48" t="n"/>
      <c r="K52" s="71" t="n"/>
      <c r="L52" s="72" t="str">
        <f>IF(AND(ISNUMBER($H52),ISNUMBER($K52)),$H52*$K52,"")</f>
        <v/>
      </c>
      <c r="M52" s="72" t="str">
        <f>IF($C52="","",SUMIF('Insumos'!$B$5:$B$304,$C52,'Insumos'!$K$5:$K$304))</f>
        <v/>
      </c>
      <c r="N52" s="72" t="str">
        <f>IF(ISNUMBER($L52),$L52-IF(AND($C52&lt;&gt;"",N($H52)&gt;0),N($M52)*$H52/SUMIF('Producción'!$C$5:$C$304,$C52,'Producción'!$H$5:$H$304),0),"")</f>
        <v/>
      </c>
      <c r="O52" s="48" t="str">
        <f>IF(AND($B52="",$F52=""),"",ML_RESP)</f>
        <v/>
      </c>
      <c r="P52" s="47" t="n"/>
      <c r="Q52" s="47" t="n"/>
      <c r="R52" s="47" t="n"/>
    </row>
    <row r="53">
      <c r="A53" s="42" t="inlineStr">
        <is>
          <t>P-049</t>
        </is>
      </c>
      <c r="B53" s="52" t="n"/>
      <c r="C53" s="43" t="str">
        <f>IF(AND($B53="",$F53=""),"",IF(COUNTIF('Plan Cultivos'!$D$5:$D$204,"?*")=1,INDEX('Plan Cultivos'!$A$5:$A$204,MATCH("?*",'Plan Cultivos'!$D$5:$D$204,0)),""))</f>
        <v/>
      </c>
      <c r="D53" s="41" t="str">
        <f>IF(AND($B53="",$F53=""),"",ML_N)</f>
        <v/>
      </c>
      <c r="E53" s="43" t="str">
        <f>IF($C53="","",IFERROR(VLOOKUP($C53,'Plan Cultivos'!$A$5:$D$204,4,FALSE)&amp;"",""))</f>
        <v/>
      </c>
      <c r="F53" s="74" t="n"/>
      <c r="G53" s="74" t="n"/>
      <c r="H53" s="55" t="str">
        <f>IF(ISNUMBER($F53),MAX(0,$F53-N($G53)),"")</f>
        <v/>
      </c>
      <c r="I53" s="43" t="n"/>
      <c r="J53" s="43" t="n"/>
      <c r="K53" s="69" t="n"/>
      <c r="L53" s="70" t="str">
        <f>IF(AND(ISNUMBER($H53),ISNUMBER($K53)),$H53*$K53,"")</f>
        <v/>
      </c>
      <c r="M53" s="70" t="str">
        <f>IF($C53="","",SUMIF('Insumos'!$B$5:$B$304,$C53,'Insumos'!$K$5:$K$304))</f>
        <v/>
      </c>
      <c r="N53" s="70" t="str">
        <f>IF(ISNUMBER($L53),$L53-IF(AND($C53&lt;&gt;"",N($H53)&gt;0),N($M53)*$H53/SUMIF('Producción'!$C$5:$C$304,$C53,'Producción'!$H$5:$H$304),0),"")</f>
        <v/>
      </c>
      <c r="O53" s="43" t="str">
        <f>IF(AND($B53="",$F53=""),"",ML_RESP)</f>
        <v/>
      </c>
      <c r="P53" s="45" t="n"/>
      <c r="Q53" s="45" t="n"/>
      <c r="R53" s="45" t="n"/>
    </row>
    <row r="54">
      <c r="A54" s="57" t="inlineStr">
        <is>
          <t>P-050</t>
        </is>
      </c>
      <c r="B54" s="59" t="n"/>
      <c r="C54" s="48" t="str">
        <f>IF(AND($B54="",$F54=""),"",IF(COUNTIF('Plan Cultivos'!$D$5:$D$204,"?*")=1,INDEX('Plan Cultivos'!$A$5:$A$204,MATCH("?*",'Plan Cultivos'!$D$5:$D$204,0)),""))</f>
        <v/>
      </c>
      <c r="D54" s="58" t="str">
        <f>IF(AND($B54="",$F54=""),"",ML_N)</f>
        <v/>
      </c>
      <c r="E54" s="48" t="str">
        <f>IF($C54="","",IFERROR(VLOOKUP($C54,'Plan Cultivos'!$A$5:$D$204,4,FALSE)&amp;"",""))</f>
        <v/>
      </c>
      <c r="F54" s="75" t="n"/>
      <c r="G54" s="75" t="n"/>
      <c r="H54" s="62" t="str">
        <f>IF(ISNUMBER($F54),MAX(0,$F54-N($G54)),"")</f>
        <v/>
      </c>
      <c r="I54" s="48" t="n"/>
      <c r="J54" s="48" t="n"/>
      <c r="K54" s="71" t="n"/>
      <c r="L54" s="72" t="str">
        <f>IF(AND(ISNUMBER($H54),ISNUMBER($K54)),$H54*$K54,"")</f>
        <v/>
      </c>
      <c r="M54" s="72" t="str">
        <f>IF($C54="","",SUMIF('Insumos'!$B$5:$B$304,$C54,'Insumos'!$K$5:$K$304))</f>
        <v/>
      </c>
      <c r="N54" s="72" t="str">
        <f>IF(ISNUMBER($L54),$L54-IF(AND($C54&lt;&gt;"",N($H54)&gt;0),N($M54)*$H54/SUMIF('Producción'!$C$5:$C$304,$C54,'Producción'!$H$5:$H$304),0),"")</f>
        <v/>
      </c>
      <c r="O54" s="48" t="str">
        <f>IF(AND($B54="",$F54=""),"",ML_RESP)</f>
        <v/>
      </c>
      <c r="P54" s="47" t="n"/>
      <c r="Q54" s="47" t="n"/>
      <c r="R54" s="47" t="n"/>
    </row>
    <row r="55">
      <c r="A55" s="42" t="inlineStr">
        <is>
          <t>P-051</t>
        </is>
      </c>
      <c r="B55" s="52" t="n"/>
      <c r="C55" s="43" t="str">
        <f>IF(AND($B55="",$F55=""),"",IF(COUNTIF('Plan Cultivos'!$D$5:$D$204,"?*")=1,INDEX('Plan Cultivos'!$A$5:$A$204,MATCH("?*",'Plan Cultivos'!$D$5:$D$204,0)),""))</f>
        <v/>
      </c>
      <c r="D55" s="41" t="str">
        <f>IF(AND($B55="",$F55=""),"",ML_N)</f>
        <v/>
      </c>
      <c r="E55" s="43" t="str">
        <f>IF($C55="","",IFERROR(VLOOKUP($C55,'Plan Cultivos'!$A$5:$D$204,4,FALSE)&amp;"",""))</f>
        <v/>
      </c>
      <c r="F55" s="74" t="n"/>
      <c r="G55" s="74" t="n"/>
      <c r="H55" s="55" t="str">
        <f>IF(ISNUMBER($F55),MAX(0,$F55-N($G55)),"")</f>
        <v/>
      </c>
      <c r="I55" s="43" t="n"/>
      <c r="J55" s="43" t="n"/>
      <c r="K55" s="69" t="n"/>
      <c r="L55" s="70" t="str">
        <f>IF(AND(ISNUMBER($H55),ISNUMBER($K55)),$H55*$K55,"")</f>
        <v/>
      </c>
      <c r="M55" s="70" t="str">
        <f>IF($C55="","",SUMIF('Insumos'!$B$5:$B$304,$C55,'Insumos'!$K$5:$K$304))</f>
        <v/>
      </c>
      <c r="N55" s="70" t="str">
        <f>IF(ISNUMBER($L55),$L55-IF(AND($C55&lt;&gt;"",N($H55)&gt;0),N($M55)*$H55/SUMIF('Producción'!$C$5:$C$304,$C55,'Producción'!$H$5:$H$304),0),"")</f>
        <v/>
      </c>
      <c r="O55" s="43" t="str">
        <f>IF(AND($B55="",$F55=""),"",ML_RESP)</f>
        <v/>
      </c>
      <c r="P55" s="45" t="n"/>
      <c r="Q55" s="45" t="n"/>
      <c r="R55" s="45" t="n"/>
    </row>
    <row r="56">
      <c r="A56" s="57" t="inlineStr">
        <is>
          <t>P-052</t>
        </is>
      </c>
      <c r="B56" s="59" t="n"/>
      <c r="C56" s="48" t="str">
        <f>IF(AND($B56="",$F56=""),"",IF(COUNTIF('Plan Cultivos'!$D$5:$D$204,"?*")=1,INDEX('Plan Cultivos'!$A$5:$A$204,MATCH("?*",'Plan Cultivos'!$D$5:$D$204,0)),""))</f>
        <v/>
      </c>
      <c r="D56" s="58" t="str">
        <f>IF(AND($B56="",$F56=""),"",ML_N)</f>
        <v/>
      </c>
      <c r="E56" s="48" t="str">
        <f>IF($C56="","",IFERROR(VLOOKUP($C56,'Plan Cultivos'!$A$5:$D$204,4,FALSE)&amp;"",""))</f>
        <v/>
      </c>
      <c r="F56" s="75" t="n"/>
      <c r="G56" s="75" t="n"/>
      <c r="H56" s="62" t="str">
        <f>IF(ISNUMBER($F56),MAX(0,$F56-N($G56)),"")</f>
        <v/>
      </c>
      <c r="I56" s="48" t="n"/>
      <c r="J56" s="48" t="n"/>
      <c r="K56" s="71" t="n"/>
      <c r="L56" s="72" t="str">
        <f>IF(AND(ISNUMBER($H56),ISNUMBER($K56)),$H56*$K56,"")</f>
        <v/>
      </c>
      <c r="M56" s="72" t="str">
        <f>IF($C56="","",SUMIF('Insumos'!$B$5:$B$304,$C56,'Insumos'!$K$5:$K$304))</f>
        <v/>
      </c>
      <c r="N56" s="72" t="str">
        <f>IF(ISNUMBER($L56),$L56-IF(AND($C56&lt;&gt;"",N($H56)&gt;0),N($M56)*$H56/SUMIF('Producción'!$C$5:$C$304,$C56,'Producción'!$H$5:$H$304),0),"")</f>
        <v/>
      </c>
      <c r="O56" s="48" t="str">
        <f>IF(AND($B56="",$F56=""),"",ML_RESP)</f>
        <v/>
      </c>
      <c r="P56" s="47" t="n"/>
      <c r="Q56" s="47" t="n"/>
      <c r="R56" s="47" t="n"/>
    </row>
    <row r="57">
      <c r="A57" s="42" t="inlineStr">
        <is>
          <t>P-053</t>
        </is>
      </c>
      <c r="B57" s="52" t="n"/>
      <c r="C57" s="43" t="str">
        <f>IF(AND($B57="",$F57=""),"",IF(COUNTIF('Plan Cultivos'!$D$5:$D$204,"?*")=1,INDEX('Plan Cultivos'!$A$5:$A$204,MATCH("?*",'Plan Cultivos'!$D$5:$D$204,0)),""))</f>
        <v/>
      </c>
      <c r="D57" s="41" t="str">
        <f>IF(AND($B57="",$F57=""),"",ML_N)</f>
        <v/>
      </c>
      <c r="E57" s="43" t="str">
        <f>IF($C57="","",IFERROR(VLOOKUP($C57,'Plan Cultivos'!$A$5:$D$204,4,FALSE)&amp;"",""))</f>
        <v/>
      </c>
      <c r="F57" s="74" t="n"/>
      <c r="G57" s="74" t="n"/>
      <c r="H57" s="55" t="str">
        <f>IF(ISNUMBER($F57),MAX(0,$F57-N($G57)),"")</f>
        <v/>
      </c>
      <c r="I57" s="43" t="n"/>
      <c r="J57" s="43" t="n"/>
      <c r="K57" s="69" t="n"/>
      <c r="L57" s="70" t="str">
        <f>IF(AND(ISNUMBER($H57),ISNUMBER($K57)),$H57*$K57,"")</f>
        <v/>
      </c>
      <c r="M57" s="70" t="str">
        <f>IF($C57="","",SUMIF('Insumos'!$B$5:$B$304,$C57,'Insumos'!$K$5:$K$304))</f>
        <v/>
      </c>
      <c r="N57" s="70" t="str">
        <f>IF(ISNUMBER($L57),$L57-IF(AND($C57&lt;&gt;"",N($H57)&gt;0),N($M57)*$H57/SUMIF('Producción'!$C$5:$C$304,$C57,'Producción'!$H$5:$H$304),0),"")</f>
        <v/>
      </c>
      <c r="O57" s="43" t="str">
        <f>IF(AND($B57="",$F57=""),"",ML_RESP)</f>
        <v/>
      </c>
      <c r="P57" s="45" t="n"/>
      <c r="Q57" s="45" t="n"/>
      <c r="R57" s="45" t="n"/>
    </row>
    <row r="58">
      <c r="A58" s="57" t="inlineStr">
        <is>
          <t>P-054</t>
        </is>
      </c>
      <c r="B58" s="59" t="n"/>
      <c r="C58" s="48" t="str">
        <f>IF(AND($B58="",$F58=""),"",IF(COUNTIF('Plan Cultivos'!$D$5:$D$204,"?*")=1,INDEX('Plan Cultivos'!$A$5:$A$204,MATCH("?*",'Plan Cultivos'!$D$5:$D$204,0)),""))</f>
        <v/>
      </c>
      <c r="D58" s="58" t="str">
        <f>IF(AND($B58="",$F58=""),"",ML_N)</f>
        <v/>
      </c>
      <c r="E58" s="48" t="str">
        <f>IF($C58="","",IFERROR(VLOOKUP($C58,'Plan Cultivos'!$A$5:$D$204,4,FALSE)&amp;"",""))</f>
        <v/>
      </c>
      <c r="F58" s="75" t="n"/>
      <c r="G58" s="75" t="n"/>
      <c r="H58" s="62" t="str">
        <f>IF(ISNUMBER($F58),MAX(0,$F58-N($G58)),"")</f>
        <v/>
      </c>
      <c r="I58" s="48" t="n"/>
      <c r="J58" s="48" t="n"/>
      <c r="K58" s="71" t="n"/>
      <c r="L58" s="72" t="str">
        <f>IF(AND(ISNUMBER($H58),ISNUMBER($K58)),$H58*$K58,"")</f>
        <v/>
      </c>
      <c r="M58" s="72" t="str">
        <f>IF($C58="","",SUMIF('Insumos'!$B$5:$B$304,$C58,'Insumos'!$K$5:$K$304))</f>
        <v/>
      </c>
      <c r="N58" s="72" t="str">
        <f>IF(ISNUMBER($L58),$L58-IF(AND($C58&lt;&gt;"",N($H58)&gt;0),N($M58)*$H58/SUMIF('Producción'!$C$5:$C$304,$C58,'Producción'!$H$5:$H$304),0),"")</f>
        <v/>
      </c>
      <c r="O58" s="48" t="str">
        <f>IF(AND($B58="",$F58=""),"",ML_RESP)</f>
        <v/>
      </c>
      <c r="P58" s="47" t="n"/>
      <c r="Q58" s="47" t="n"/>
      <c r="R58" s="47" t="n"/>
    </row>
    <row r="59">
      <c r="A59" s="42" t="inlineStr">
        <is>
          <t>P-055</t>
        </is>
      </c>
      <c r="B59" s="52" t="n"/>
      <c r="C59" s="43" t="str">
        <f>IF(AND($B59="",$F59=""),"",IF(COUNTIF('Plan Cultivos'!$D$5:$D$204,"?*")=1,INDEX('Plan Cultivos'!$A$5:$A$204,MATCH("?*",'Plan Cultivos'!$D$5:$D$204,0)),""))</f>
        <v/>
      </c>
      <c r="D59" s="41" t="str">
        <f>IF(AND($B59="",$F59=""),"",ML_N)</f>
        <v/>
      </c>
      <c r="E59" s="43" t="str">
        <f>IF($C59="","",IFERROR(VLOOKUP($C59,'Plan Cultivos'!$A$5:$D$204,4,FALSE)&amp;"",""))</f>
        <v/>
      </c>
      <c r="F59" s="74" t="n"/>
      <c r="G59" s="74" t="n"/>
      <c r="H59" s="55" t="str">
        <f>IF(ISNUMBER($F59),MAX(0,$F59-N($G59)),"")</f>
        <v/>
      </c>
      <c r="I59" s="43" t="n"/>
      <c r="J59" s="43" t="n"/>
      <c r="K59" s="69" t="n"/>
      <c r="L59" s="70" t="str">
        <f>IF(AND(ISNUMBER($H59),ISNUMBER($K59)),$H59*$K59,"")</f>
        <v/>
      </c>
      <c r="M59" s="70" t="str">
        <f>IF($C59="","",SUMIF('Insumos'!$B$5:$B$304,$C59,'Insumos'!$K$5:$K$304))</f>
        <v/>
      </c>
      <c r="N59" s="70" t="str">
        <f>IF(ISNUMBER($L59),$L59-IF(AND($C59&lt;&gt;"",N($H59)&gt;0),N($M59)*$H59/SUMIF('Producción'!$C$5:$C$304,$C59,'Producción'!$H$5:$H$304),0),"")</f>
        <v/>
      </c>
      <c r="O59" s="43" t="str">
        <f>IF(AND($B59="",$F59=""),"",ML_RESP)</f>
        <v/>
      </c>
      <c r="P59" s="45" t="n"/>
      <c r="Q59" s="45" t="n"/>
      <c r="R59" s="45" t="n"/>
    </row>
    <row r="60">
      <c r="A60" s="57" t="inlineStr">
        <is>
          <t>P-056</t>
        </is>
      </c>
      <c r="B60" s="59" t="n"/>
      <c r="C60" s="48" t="str">
        <f>IF(AND($B60="",$F60=""),"",IF(COUNTIF('Plan Cultivos'!$D$5:$D$204,"?*")=1,INDEX('Plan Cultivos'!$A$5:$A$204,MATCH("?*",'Plan Cultivos'!$D$5:$D$204,0)),""))</f>
        <v/>
      </c>
      <c r="D60" s="58" t="str">
        <f>IF(AND($B60="",$F60=""),"",ML_N)</f>
        <v/>
      </c>
      <c r="E60" s="48" t="str">
        <f>IF($C60="","",IFERROR(VLOOKUP($C60,'Plan Cultivos'!$A$5:$D$204,4,FALSE)&amp;"",""))</f>
        <v/>
      </c>
      <c r="F60" s="75" t="n"/>
      <c r="G60" s="75" t="n"/>
      <c r="H60" s="62" t="str">
        <f>IF(ISNUMBER($F60),MAX(0,$F60-N($G60)),"")</f>
        <v/>
      </c>
      <c r="I60" s="48" t="n"/>
      <c r="J60" s="48" t="n"/>
      <c r="K60" s="71" t="n"/>
      <c r="L60" s="72" t="str">
        <f>IF(AND(ISNUMBER($H60),ISNUMBER($K60)),$H60*$K60,"")</f>
        <v/>
      </c>
      <c r="M60" s="72" t="str">
        <f>IF($C60="","",SUMIF('Insumos'!$B$5:$B$304,$C60,'Insumos'!$K$5:$K$304))</f>
        <v/>
      </c>
      <c r="N60" s="72" t="str">
        <f>IF(ISNUMBER($L60),$L60-IF(AND($C60&lt;&gt;"",N($H60)&gt;0),N($M60)*$H60/SUMIF('Producción'!$C$5:$C$304,$C60,'Producción'!$H$5:$H$304),0),"")</f>
        <v/>
      </c>
      <c r="O60" s="48" t="str">
        <f>IF(AND($B60="",$F60=""),"",ML_RESP)</f>
        <v/>
      </c>
      <c r="P60" s="47" t="n"/>
      <c r="Q60" s="47" t="n"/>
      <c r="R60" s="47" t="n"/>
    </row>
    <row r="61">
      <c r="A61" s="42" t="inlineStr">
        <is>
          <t>P-057</t>
        </is>
      </c>
      <c r="B61" s="52" t="n"/>
      <c r="C61" s="43" t="str">
        <f>IF(AND($B61="",$F61=""),"",IF(COUNTIF('Plan Cultivos'!$D$5:$D$204,"?*")=1,INDEX('Plan Cultivos'!$A$5:$A$204,MATCH("?*",'Plan Cultivos'!$D$5:$D$204,0)),""))</f>
        <v/>
      </c>
      <c r="D61" s="41" t="str">
        <f>IF(AND($B61="",$F61=""),"",ML_N)</f>
        <v/>
      </c>
      <c r="E61" s="43" t="str">
        <f>IF($C61="","",IFERROR(VLOOKUP($C61,'Plan Cultivos'!$A$5:$D$204,4,FALSE)&amp;"",""))</f>
        <v/>
      </c>
      <c r="F61" s="74" t="n"/>
      <c r="G61" s="74" t="n"/>
      <c r="H61" s="55" t="str">
        <f>IF(ISNUMBER($F61),MAX(0,$F61-N($G61)),"")</f>
        <v/>
      </c>
      <c r="I61" s="43" t="n"/>
      <c r="J61" s="43" t="n"/>
      <c r="K61" s="69" t="n"/>
      <c r="L61" s="70" t="str">
        <f>IF(AND(ISNUMBER($H61),ISNUMBER($K61)),$H61*$K61,"")</f>
        <v/>
      </c>
      <c r="M61" s="70" t="str">
        <f>IF($C61="","",SUMIF('Insumos'!$B$5:$B$304,$C61,'Insumos'!$K$5:$K$304))</f>
        <v/>
      </c>
      <c r="N61" s="70" t="str">
        <f>IF(ISNUMBER($L61),$L61-IF(AND($C61&lt;&gt;"",N($H61)&gt;0),N($M61)*$H61/SUMIF('Producción'!$C$5:$C$304,$C61,'Producción'!$H$5:$H$304),0),"")</f>
        <v/>
      </c>
      <c r="O61" s="43" t="str">
        <f>IF(AND($B61="",$F61=""),"",ML_RESP)</f>
        <v/>
      </c>
      <c r="P61" s="45" t="n"/>
      <c r="Q61" s="45" t="n"/>
      <c r="R61" s="45" t="n"/>
    </row>
    <row r="62">
      <c r="A62" s="57" t="inlineStr">
        <is>
          <t>P-058</t>
        </is>
      </c>
      <c r="B62" s="59" t="n"/>
      <c r="C62" s="48" t="str">
        <f>IF(AND($B62="",$F62=""),"",IF(COUNTIF('Plan Cultivos'!$D$5:$D$204,"?*")=1,INDEX('Plan Cultivos'!$A$5:$A$204,MATCH("?*",'Plan Cultivos'!$D$5:$D$204,0)),""))</f>
        <v/>
      </c>
      <c r="D62" s="58" t="str">
        <f>IF(AND($B62="",$F62=""),"",ML_N)</f>
        <v/>
      </c>
      <c r="E62" s="48" t="str">
        <f>IF($C62="","",IFERROR(VLOOKUP($C62,'Plan Cultivos'!$A$5:$D$204,4,FALSE)&amp;"",""))</f>
        <v/>
      </c>
      <c r="F62" s="75" t="n"/>
      <c r="G62" s="75" t="n"/>
      <c r="H62" s="62" t="str">
        <f>IF(ISNUMBER($F62),MAX(0,$F62-N($G62)),"")</f>
        <v/>
      </c>
      <c r="I62" s="48" t="n"/>
      <c r="J62" s="48" t="n"/>
      <c r="K62" s="71" t="n"/>
      <c r="L62" s="72" t="str">
        <f>IF(AND(ISNUMBER($H62),ISNUMBER($K62)),$H62*$K62,"")</f>
        <v/>
      </c>
      <c r="M62" s="72" t="str">
        <f>IF($C62="","",SUMIF('Insumos'!$B$5:$B$304,$C62,'Insumos'!$K$5:$K$304))</f>
        <v/>
      </c>
      <c r="N62" s="72" t="str">
        <f>IF(ISNUMBER($L62),$L62-IF(AND($C62&lt;&gt;"",N($H62)&gt;0),N($M62)*$H62/SUMIF('Producción'!$C$5:$C$304,$C62,'Producción'!$H$5:$H$304),0),"")</f>
        <v/>
      </c>
      <c r="O62" s="48" t="str">
        <f>IF(AND($B62="",$F62=""),"",ML_RESP)</f>
        <v/>
      </c>
      <c r="P62" s="47" t="n"/>
      <c r="Q62" s="47" t="n"/>
      <c r="R62" s="47" t="n"/>
    </row>
    <row r="63">
      <c r="A63" s="42" t="inlineStr">
        <is>
          <t>P-059</t>
        </is>
      </c>
      <c r="B63" s="52" t="n"/>
      <c r="C63" s="43" t="str">
        <f>IF(AND($B63="",$F63=""),"",IF(COUNTIF('Plan Cultivos'!$D$5:$D$204,"?*")=1,INDEX('Plan Cultivos'!$A$5:$A$204,MATCH("?*",'Plan Cultivos'!$D$5:$D$204,0)),""))</f>
        <v/>
      </c>
      <c r="D63" s="41" t="str">
        <f>IF(AND($B63="",$F63=""),"",ML_N)</f>
        <v/>
      </c>
      <c r="E63" s="43" t="str">
        <f>IF($C63="","",IFERROR(VLOOKUP($C63,'Plan Cultivos'!$A$5:$D$204,4,FALSE)&amp;"",""))</f>
        <v/>
      </c>
      <c r="F63" s="74" t="n"/>
      <c r="G63" s="74" t="n"/>
      <c r="H63" s="55" t="str">
        <f>IF(ISNUMBER($F63),MAX(0,$F63-N($G63)),"")</f>
        <v/>
      </c>
      <c r="I63" s="43" t="n"/>
      <c r="J63" s="43" t="n"/>
      <c r="K63" s="69" t="n"/>
      <c r="L63" s="70" t="str">
        <f>IF(AND(ISNUMBER($H63),ISNUMBER($K63)),$H63*$K63,"")</f>
        <v/>
      </c>
      <c r="M63" s="70" t="str">
        <f>IF($C63="","",SUMIF('Insumos'!$B$5:$B$304,$C63,'Insumos'!$K$5:$K$304))</f>
        <v/>
      </c>
      <c r="N63" s="70" t="str">
        <f>IF(ISNUMBER($L63),$L63-IF(AND($C63&lt;&gt;"",N($H63)&gt;0),N($M63)*$H63/SUMIF('Producción'!$C$5:$C$304,$C63,'Producción'!$H$5:$H$304),0),"")</f>
        <v/>
      </c>
      <c r="O63" s="43" t="str">
        <f>IF(AND($B63="",$F63=""),"",ML_RESP)</f>
        <v/>
      </c>
      <c r="P63" s="45" t="n"/>
      <c r="Q63" s="45" t="n"/>
      <c r="R63" s="45" t="n"/>
    </row>
    <row r="64">
      <c r="A64" s="57" t="inlineStr">
        <is>
          <t>P-060</t>
        </is>
      </c>
      <c r="B64" s="59" t="n"/>
      <c r="C64" s="48" t="str">
        <f>IF(AND($B64="",$F64=""),"",IF(COUNTIF('Plan Cultivos'!$D$5:$D$204,"?*")=1,INDEX('Plan Cultivos'!$A$5:$A$204,MATCH("?*",'Plan Cultivos'!$D$5:$D$204,0)),""))</f>
        <v/>
      </c>
      <c r="D64" s="58" t="str">
        <f>IF(AND($B64="",$F64=""),"",ML_N)</f>
        <v/>
      </c>
      <c r="E64" s="48" t="str">
        <f>IF($C64="","",IFERROR(VLOOKUP($C64,'Plan Cultivos'!$A$5:$D$204,4,FALSE)&amp;"",""))</f>
        <v/>
      </c>
      <c r="F64" s="75" t="n"/>
      <c r="G64" s="75" t="n"/>
      <c r="H64" s="62" t="str">
        <f>IF(ISNUMBER($F64),MAX(0,$F64-N($G64)),"")</f>
        <v/>
      </c>
      <c r="I64" s="48" t="n"/>
      <c r="J64" s="48" t="n"/>
      <c r="K64" s="71" t="n"/>
      <c r="L64" s="72" t="str">
        <f>IF(AND(ISNUMBER($H64),ISNUMBER($K64)),$H64*$K64,"")</f>
        <v/>
      </c>
      <c r="M64" s="72" t="str">
        <f>IF($C64="","",SUMIF('Insumos'!$B$5:$B$304,$C64,'Insumos'!$K$5:$K$304))</f>
        <v/>
      </c>
      <c r="N64" s="72" t="str">
        <f>IF(ISNUMBER($L64),$L64-IF(AND($C64&lt;&gt;"",N($H64)&gt;0),N($M64)*$H64/SUMIF('Producción'!$C$5:$C$304,$C64,'Producción'!$H$5:$H$304),0),"")</f>
        <v/>
      </c>
      <c r="O64" s="48" t="str">
        <f>IF(AND($B64="",$F64=""),"",ML_RESP)</f>
        <v/>
      </c>
      <c r="P64" s="47" t="n"/>
      <c r="Q64" s="47" t="n"/>
      <c r="R64" s="47" t="n"/>
    </row>
    <row r="65">
      <c r="A65" s="42" t="inlineStr">
        <is>
          <t>P-061</t>
        </is>
      </c>
      <c r="B65" s="52" t="n"/>
      <c r="C65" s="43" t="str">
        <f>IF(AND($B65="",$F65=""),"",IF(COUNTIF('Plan Cultivos'!$D$5:$D$204,"?*")=1,INDEX('Plan Cultivos'!$A$5:$A$204,MATCH("?*",'Plan Cultivos'!$D$5:$D$204,0)),""))</f>
        <v/>
      </c>
      <c r="D65" s="41" t="str">
        <f>IF(AND($B65="",$F65=""),"",ML_N)</f>
        <v/>
      </c>
      <c r="E65" s="43" t="str">
        <f>IF($C65="","",IFERROR(VLOOKUP($C65,'Plan Cultivos'!$A$5:$D$204,4,FALSE)&amp;"",""))</f>
        <v/>
      </c>
      <c r="F65" s="74" t="n"/>
      <c r="G65" s="74" t="n"/>
      <c r="H65" s="55" t="str">
        <f>IF(ISNUMBER($F65),MAX(0,$F65-N($G65)),"")</f>
        <v/>
      </c>
      <c r="I65" s="43" t="n"/>
      <c r="J65" s="43" t="n"/>
      <c r="K65" s="69" t="n"/>
      <c r="L65" s="70" t="str">
        <f>IF(AND(ISNUMBER($H65),ISNUMBER($K65)),$H65*$K65,"")</f>
        <v/>
      </c>
      <c r="M65" s="70" t="str">
        <f>IF($C65="","",SUMIF('Insumos'!$B$5:$B$304,$C65,'Insumos'!$K$5:$K$304))</f>
        <v/>
      </c>
      <c r="N65" s="70" t="str">
        <f>IF(ISNUMBER($L65),$L65-IF(AND($C65&lt;&gt;"",N($H65)&gt;0),N($M65)*$H65/SUMIF('Producción'!$C$5:$C$304,$C65,'Producción'!$H$5:$H$304),0),"")</f>
        <v/>
      </c>
      <c r="O65" s="43" t="str">
        <f>IF(AND($B65="",$F65=""),"",ML_RESP)</f>
        <v/>
      </c>
      <c r="P65" s="45" t="n"/>
      <c r="Q65" s="45" t="n"/>
      <c r="R65" s="45" t="n"/>
    </row>
    <row r="66">
      <c r="A66" s="57" t="inlineStr">
        <is>
          <t>P-062</t>
        </is>
      </c>
      <c r="B66" s="59" t="n"/>
      <c r="C66" s="48" t="str">
        <f>IF(AND($B66="",$F66=""),"",IF(COUNTIF('Plan Cultivos'!$D$5:$D$204,"?*")=1,INDEX('Plan Cultivos'!$A$5:$A$204,MATCH("?*",'Plan Cultivos'!$D$5:$D$204,0)),""))</f>
        <v/>
      </c>
      <c r="D66" s="58" t="str">
        <f>IF(AND($B66="",$F66=""),"",ML_N)</f>
        <v/>
      </c>
      <c r="E66" s="48" t="str">
        <f>IF($C66="","",IFERROR(VLOOKUP($C66,'Plan Cultivos'!$A$5:$D$204,4,FALSE)&amp;"",""))</f>
        <v/>
      </c>
      <c r="F66" s="75" t="n"/>
      <c r="G66" s="75" t="n"/>
      <c r="H66" s="62" t="str">
        <f>IF(ISNUMBER($F66),MAX(0,$F66-N($G66)),"")</f>
        <v/>
      </c>
      <c r="I66" s="48" t="n"/>
      <c r="J66" s="48" t="n"/>
      <c r="K66" s="71" t="n"/>
      <c r="L66" s="72" t="str">
        <f>IF(AND(ISNUMBER($H66),ISNUMBER($K66)),$H66*$K66,"")</f>
        <v/>
      </c>
      <c r="M66" s="72" t="str">
        <f>IF($C66="","",SUMIF('Insumos'!$B$5:$B$304,$C66,'Insumos'!$K$5:$K$304))</f>
        <v/>
      </c>
      <c r="N66" s="72" t="str">
        <f>IF(ISNUMBER($L66),$L66-IF(AND($C66&lt;&gt;"",N($H66)&gt;0),N($M66)*$H66/SUMIF('Producción'!$C$5:$C$304,$C66,'Producción'!$H$5:$H$304),0),"")</f>
        <v/>
      </c>
      <c r="O66" s="48" t="str">
        <f>IF(AND($B66="",$F66=""),"",ML_RESP)</f>
        <v/>
      </c>
      <c r="P66" s="47" t="n"/>
      <c r="Q66" s="47" t="n"/>
      <c r="R66" s="47" t="n"/>
    </row>
    <row r="67">
      <c r="A67" s="42" t="inlineStr">
        <is>
          <t>P-063</t>
        </is>
      </c>
      <c r="B67" s="52" t="n"/>
      <c r="C67" s="43" t="str">
        <f>IF(AND($B67="",$F67=""),"",IF(COUNTIF('Plan Cultivos'!$D$5:$D$204,"?*")=1,INDEX('Plan Cultivos'!$A$5:$A$204,MATCH("?*",'Plan Cultivos'!$D$5:$D$204,0)),""))</f>
        <v/>
      </c>
      <c r="D67" s="41" t="str">
        <f>IF(AND($B67="",$F67=""),"",ML_N)</f>
        <v/>
      </c>
      <c r="E67" s="43" t="str">
        <f>IF($C67="","",IFERROR(VLOOKUP($C67,'Plan Cultivos'!$A$5:$D$204,4,FALSE)&amp;"",""))</f>
        <v/>
      </c>
      <c r="F67" s="74" t="n"/>
      <c r="G67" s="74" t="n"/>
      <c r="H67" s="55" t="str">
        <f>IF(ISNUMBER($F67),MAX(0,$F67-N($G67)),"")</f>
        <v/>
      </c>
      <c r="I67" s="43" t="n"/>
      <c r="J67" s="43" t="n"/>
      <c r="K67" s="69" t="n"/>
      <c r="L67" s="70" t="str">
        <f>IF(AND(ISNUMBER($H67),ISNUMBER($K67)),$H67*$K67,"")</f>
        <v/>
      </c>
      <c r="M67" s="70" t="str">
        <f>IF($C67="","",SUMIF('Insumos'!$B$5:$B$304,$C67,'Insumos'!$K$5:$K$304))</f>
        <v/>
      </c>
      <c r="N67" s="70" t="str">
        <f>IF(ISNUMBER($L67),$L67-IF(AND($C67&lt;&gt;"",N($H67)&gt;0),N($M67)*$H67/SUMIF('Producción'!$C$5:$C$304,$C67,'Producción'!$H$5:$H$304),0),"")</f>
        <v/>
      </c>
      <c r="O67" s="43" t="str">
        <f>IF(AND($B67="",$F67=""),"",ML_RESP)</f>
        <v/>
      </c>
      <c r="P67" s="45" t="n"/>
      <c r="Q67" s="45" t="n"/>
      <c r="R67" s="45" t="n"/>
    </row>
    <row r="68">
      <c r="A68" s="57" t="inlineStr">
        <is>
          <t>P-064</t>
        </is>
      </c>
      <c r="B68" s="59" t="n"/>
      <c r="C68" s="48" t="str">
        <f>IF(AND($B68="",$F68=""),"",IF(COUNTIF('Plan Cultivos'!$D$5:$D$204,"?*")=1,INDEX('Plan Cultivos'!$A$5:$A$204,MATCH("?*",'Plan Cultivos'!$D$5:$D$204,0)),""))</f>
        <v/>
      </c>
      <c r="D68" s="58" t="str">
        <f>IF(AND($B68="",$F68=""),"",ML_N)</f>
        <v/>
      </c>
      <c r="E68" s="48" t="str">
        <f>IF($C68="","",IFERROR(VLOOKUP($C68,'Plan Cultivos'!$A$5:$D$204,4,FALSE)&amp;"",""))</f>
        <v/>
      </c>
      <c r="F68" s="75" t="n"/>
      <c r="G68" s="75" t="n"/>
      <c r="H68" s="62" t="str">
        <f>IF(ISNUMBER($F68),MAX(0,$F68-N($G68)),"")</f>
        <v/>
      </c>
      <c r="I68" s="48" t="n"/>
      <c r="J68" s="48" t="n"/>
      <c r="K68" s="71" t="n"/>
      <c r="L68" s="72" t="str">
        <f>IF(AND(ISNUMBER($H68),ISNUMBER($K68)),$H68*$K68,"")</f>
        <v/>
      </c>
      <c r="M68" s="72" t="str">
        <f>IF($C68="","",SUMIF('Insumos'!$B$5:$B$304,$C68,'Insumos'!$K$5:$K$304))</f>
        <v/>
      </c>
      <c r="N68" s="72" t="str">
        <f>IF(ISNUMBER($L68),$L68-IF(AND($C68&lt;&gt;"",N($H68)&gt;0),N($M68)*$H68/SUMIF('Producción'!$C$5:$C$304,$C68,'Producción'!$H$5:$H$304),0),"")</f>
        <v/>
      </c>
      <c r="O68" s="48" t="str">
        <f>IF(AND($B68="",$F68=""),"",ML_RESP)</f>
        <v/>
      </c>
      <c r="P68" s="47" t="n"/>
      <c r="Q68" s="47" t="n"/>
      <c r="R68" s="47" t="n"/>
    </row>
    <row r="69">
      <c r="A69" s="42" t="inlineStr">
        <is>
          <t>P-065</t>
        </is>
      </c>
      <c r="B69" s="52" t="n"/>
      <c r="C69" s="43" t="str">
        <f>IF(AND($B69="",$F69=""),"",IF(COUNTIF('Plan Cultivos'!$D$5:$D$204,"?*")=1,INDEX('Plan Cultivos'!$A$5:$A$204,MATCH("?*",'Plan Cultivos'!$D$5:$D$204,0)),""))</f>
        <v/>
      </c>
      <c r="D69" s="41" t="str">
        <f>IF(AND($B69="",$F69=""),"",ML_N)</f>
        <v/>
      </c>
      <c r="E69" s="43" t="str">
        <f>IF($C69="","",IFERROR(VLOOKUP($C69,'Plan Cultivos'!$A$5:$D$204,4,FALSE)&amp;"",""))</f>
        <v/>
      </c>
      <c r="F69" s="74" t="n"/>
      <c r="G69" s="74" t="n"/>
      <c r="H69" s="55" t="str">
        <f>IF(ISNUMBER($F69),MAX(0,$F69-N($G69)),"")</f>
        <v/>
      </c>
      <c r="I69" s="43" t="n"/>
      <c r="J69" s="43" t="n"/>
      <c r="K69" s="69" t="n"/>
      <c r="L69" s="70" t="str">
        <f>IF(AND(ISNUMBER($H69),ISNUMBER($K69)),$H69*$K69,"")</f>
        <v/>
      </c>
      <c r="M69" s="70" t="str">
        <f>IF($C69="","",SUMIF('Insumos'!$B$5:$B$304,$C69,'Insumos'!$K$5:$K$304))</f>
        <v/>
      </c>
      <c r="N69" s="70" t="str">
        <f>IF(ISNUMBER($L69),$L69-IF(AND($C69&lt;&gt;"",N($H69)&gt;0),N($M69)*$H69/SUMIF('Producción'!$C$5:$C$304,$C69,'Producción'!$H$5:$H$304),0),"")</f>
        <v/>
      </c>
      <c r="O69" s="43" t="str">
        <f>IF(AND($B69="",$F69=""),"",ML_RESP)</f>
        <v/>
      </c>
      <c r="P69" s="45" t="n"/>
      <c r="Q69" s="45" t="n"/>
      <c r="R69" s="45" t="n"/>
    </row>
    <row r="70">
      <c r="A70" s="57" t="inlineStr">
        <is>
          <t>P-066</t>
        </is>
      </c>
      <c r="B70" s="59" t="n"/>
      <c r="C70" s="48" t="str">
        <f>IF(AND($B70="",$F70=""),"",IF(COUNTIF('Plan Cultivos'!$D$5:$D$204,"?*")=1,INDEX('Plan Cultivos'!$A$5:$A$204,MATCH("?*",'Plan Cultivos'!$D$5:$D$204,0)),""))</f>
        <v/>
      </c>
      <c r="D70" s="58" t="str">
        <f>IF(AND($B70="",$F70=""),"",ML_N)</f>
        <v/>
      </c>
      <c r="E70" s="48" t="str">
        <f>IF($C70="","",IFERROR(VLOOKUP($C70,'Plan Cultivos'!$A$5:$D$204,4,FALSE)&amp;"",""))</f>
        <v/>
      </c>
      <c r="F70" s="75" t="n"/>
      <c r="G70" s="75" t="n"/>
      <c r="H70" s="62" t="str">
        <f>IF(ISNUMBER($F70),MAX(0,$F70-N($G70)),"")</f>
        <v/>
      </c>
      <c r="I70" s="48" t="n"/>
      <c r="J70" s="48" t="n"/>
      <c r="K70" s="71" t="n"/>
      <c r="L70" s="72" t="str">
        <f>IF(AND(ISNUMBER($H70),ISNUMBER($K70)),$H70*$K70,"")</f>
        <v/>
      </c>
      <c r="M70" s="72" t="str">
        <f>IF($C70="","",SUMIF('Insumos'!$B$5:$B$304,$C70,'Insumos'!$K$5:$K$304))</f>
        <v/>
      </c>
      <c r="N70" s="72" t="str">
        <f>IF(ISNUMBER($L70),$L70-IF(AND($C70&lt;&gt;"",N($H70)&gt;0),N($M70)*$H70/SUMIF('Producción'!$C$5:$C$304,$C70,'Producción'!$H$5:$H$304),0),"")</f>
        <v/>
      </c>
      <c r="O70" s="48" t="str">
        <f>IF(AND($B70="",$F70=""),"",ML_RESP)</f>
        <v/>
      </c>
      <c r="P70" s="47" t="n"/>
      <c r="Q70" s="47" t="n"/>
      <c r="R70" s="47" t="n"/>
    </row>
    <row r="71">
      <c r="A71" s="42" t="inlineStr">
        <is>
          <t>P-067</t>
        </is>
      </c>
      <c r="B71" s="52" t="n"/>
      <c r="C71" s="43" t="str">
        <f>IF(AND($B71="",$F71=""),"",IF(COUNTIF('Plan Cultivos'!$D$5:$D$204,"?*")=1,INDEX('Plan Cultivos'!$A$5:$A$204,MATCH("?*",'Plan Cultivos'!$D$5:$D$204,0)),""))</f>
        <v/>
      </c>
      <c r="D71" s="41" t="str">
        <f>IF(AND($B71="",$F71=""),"",ML_N)</f>
        <v/>
      </c>
      <c r="E71" s="43" t="str">
        <f>IF($C71="","",IFERROR(VLOOKUP($C71,'Plan Cultivos'!$A$5:$D$204,4,FALSE)&amp;"",""))</f>
        <v/>
      </c>
      <c r="F71" s="74" t="n"/>
      <c r="G71" s="74" t="n"/>
      <c r="H71" s="55" t="str">
        <f>IF(ISNUMBER($F71),MAX(0,$F71-N($G71)),"")</f>
        <v/>
      </c>
      <c r="I71" s="43" t="n"/>
      <c r="J71" s="43" t="n"/>
      <c r="K71" s="69" t="n"/>
      <c r="L71" s="70" t="str">
        <f>IF(AND(ISNUMBER($H71),ISNUMBER($K71)),$H71*$K71,"")</f>
        <v/>
      </c>
      <c r="M71" s="70" t="str">
        <f>IF($C71="","",SUMIF('Insumos'!$B$5:$B$304,$C71,'Insumos'!$K$5:$K$304))</f>
        <v/>
      </c>
      <c r="N71" s="70" t="str">
        <f>IF(ISNUMBER($L71),$L71-IF(AND($C71&lt;&gt;"",N($H71)&gt;0),N($M71)*$H71/SUMIF('Producción'!$C$5:$C$304,$C71,'Producción'!$H$5:$H$304),0),"")</f>
        <v/>
      </c>
      <c r="O71" s="43" t="str">
        <f>IF(AND($B71="",$F71=""),"",ML_RESP)</f>
        <v/>
      </c>
      <c r="P71" s="45" t="n"/>
      <c r="Q71" s="45" t="n"/>
      <c r="R71" s="45" t="n"/>
    </row>
    <row r="72">
      <c r="A72" s="57" t="inlineStr">
        <is>
          <t>P-068</t>
        </is>
      </c>
      <c r="B72" s="59" t="n"/>
      <c r="C72" s="48" t="str">
        <f>IF(AND($B72="",$F72=""),"",IF(COUNTIF('Plan Cultivos'!$D$5:$D$204,"?*")=1,INDEX('Plan Cultivos'!$A$5:$A$204,MATCH("?*",'Plan Cultivos'!$D$5:$D$204,0)),""))</f>
        <v/>
      </c>
      <c r="D72" s="58" t="str">
        <f>IF(AND($B72="",$F72=""),"",ML_N)</f>
        <v/>
      </c>
      <c r="E72" s="48" t="str">
        <f>IF($C72="","",IFERROR(VLOOKUP($C72,'Plan Cultivos'!$A$5:$D$204,4,FALSE)&amp;"",""))</f>
        <v/>
      </c>
      <c r="F72" s="75" t="n"/>
      <c r="G72" s="75" t="n"/>
      <c r="H72" s="62" t="str">
        <f>IF(ISNUMBER($F72),MAX(0,$F72-N($G72)),"")</f>
        <v/>
      </c>
      <c r="I72" s="48" t="n"/>
      <c r="J72" s="48" t="n"/>
      <c r="K72" s="71" t="n"/>
      <c r="L72" s="72" t="str">
        <f>IF(AND(ISNUMBER($H72),ISNUMBER($K72)),$H72*$K72,"")</f>
        <v/>
      </c>
      <c r="M72" s="72" t="str">
        <f>IF($C72="","",SUMIF('Insumos'!$B$5:$B$304,$C72,'Insumos'!$K$5:$K$304))</f>
        <v/>
      </c>
      <c r="N72" s="72" t="str">
        <f>IF(ISNUMBER($L72),$L72-IF(AND($C72&lt;&gt;"",N($H72)&gt;0),N($M72)*$H72/SUMIF('Producción'!$C$5:$C$304,$C72,'Producción'!$H$5:$H$304),0),"")</f>
        <v/>
      </c>
      <c r="O72" s="48" t="str">
        <f>IF(AND($B72="",$F72=""),"",ML_RESP)</f>
        <v/>
      </c>
      <c r="P72" s="47" t="n"/>
      <c r="Q72" s="47" t="n"/>
      <c r="R72" s="47" t="n"/>
    </row>
    <row r="73">
      <c r="A73" s="42" t="inlineStr">
        <is>
          <t>P-069</t>
        </is>
      </c>
      <c r="B73" s="52" t="n"/>
      <c r="C73" s="43" t="str">
        <f>IF(AND($B73="",$F73=""),"",IF(COUNTIF('Plan Cultivos'!$D$5:$D$204,"?*")=1,INDEX('Plan Cultivos'!$A$5:$A$204,MATCH("?*",'Plan Cultivos'!$D$5:$D$204,0)),""))</f>
        <v/>
      </c>
      <c r="D73" s="41" t="str">
        <f>IF(AND($B73="",$F73=""),"",ML_N)</f>
        <v/>
      </c>
      <c r="E73" s="43" t="str">
        <f>IF($C73="","",IFERROR(VLOOKUP($C73,'Plan Cultivos'!$A$5:$D$204,4,FALSE)&amp;"",""))</f>
        <v/>
      </c>
      <c r="F73" s="74" t="n"/>
      <c r="G73" s="74" t="n"/>
      <c r="H73" s="55" t="str">
        <f>IF(ISNUMBER($F73),MAX(0,$F73-N($G73)),"")</f>
        <v/>
      </c>
      <c r="I73" s="43" t="n"/>
      <c r="J73" s="43" t="n"/>
      <c r="K73" s="69" t="n"/>
      <c r="L73" s="70" t="str">
        <f>IF(AND(ISNUMBER($H73),ISNUMBER($K73)),$H73*$K73,"")</f>
        <v/>
      </c>
      <c r="M73" s="70" t="str">
        <f>IF($C73="","",SUMIF('Insumos'!$B$5:$B$304,$C73,'Insumos'!$K$5:$K$304))</f>
        <v/>
      </c>
      <c r="N73" s="70" t="str">
        <f>IF(ISNUMBER($L73),$L73-IF(AND($C73&lt;&gt;"",N($H73)&gt;0),N($M73)*$H73/SUMIF('Producción'!$C$5:$C$304,$C73,'Producción'!$H$5:$H$304),0),"")</f>
        <v/>
      </c>
      <c r="O73" s="43" t="str">
        <f>IF(AND($B73="",$F73=""),"",ML_RESP)</f>
        <v/>
      </c>
      <c r="P73" s="45" t="n"/>
      <c r="Q73" s="45" t="n"/>
      <c r="R73" s="45" t="n"/>
    </row>
    <row r="74">
      <c r="A74" s="57" t="inlineStr">
        <is>
          <t>P-070</t>
        </is>
      </c>
      <c r="B74" s="59" t="n"/>
      <c r="C74" s="48" t="str">
        <f>IF(AND($B74="",$F74=""),"",IF(COUNTIF('Plan Cultivos'!$D$5:$D$204,"?*")=1,INDEX('Plan Cultivos'!$A$5:$A$204,MATCH("?*",'Plan Cultivos'!$D$5:$D$204,0)),""))</f>
        <v/>
      </c>
      <c r="D74" s="58" t="str">
        <f>IF(AND($B74="",$F74=""),"",ML_N)</f>
        <v/>
      </c>
      <c r="E74" s="48" t="str">
        <f>IF($C74="","",IFERROR(VLOOKUP($C74,'Plan Cultivos'!$A$5:$D$204,4,FALSE)&amp;"",""))</f>
        <v/>
      </c>
      <c r="F74" s="75" t="n"/>
      <c r="G74" s="75" t="n"/>
      <c r="H74" s="62" t="str">
        <f>IF(ISNUMBER($F74),MAX(0,$F74-N($G74)),"")</f>
        <v/>
      </c>
      <c r="I74" s="48" t="n"/>
      <c r="J74" s="48" t="n"/>
      <c r="K74" s="71" t="n"/>
      <c r="L74" s="72" t="str">
        <f>IF(AND(ISNUMBER($H74),ISNUMBER($K74)),$H74*$K74,"")</f>
        <v/>
      </c>
      <c r="M74" s="72" t="str">
        <f>IF($C74="","",SUMIF('Insumos'!$B$5:$B$304,$C74,'Insumos'!$K$5:$K$304))</f>
        <v/>
      </c>
      <c r="N74" s="72" t="str">
        <f>IF(ISNUMBER($L74),$L74-IF(AND($C74&lt;&gt;"",N($H74)&gt;0),N($M74)*$H74/SUMIF('Producción'!$C$5:$C$304,$C74,'Producción'!$H$5:$H$304),0),"")</f>
        <v/>
      </c>
      <c r="O74" s="48" t="str">
        <f>IF(AND($B74="",$F74=""),"",ML_RESP)</f>
        <v/>
      </c>
      <c r="P74" s="47" t="n"/>
      <c r="Q74" s="47" t="n"/>
      <c r="R74" s="47" t="n"/>
    </row>
    <row r="75">
      <c r="A75" s="42" t="inlineStr">
        <is>
          <t>P-071</t>
        </is>
      </c>
      <c r="B75" s="52" t="n"/>
      <c r="C75" s="43" t="str">
        <f>IF(AND($B75="",$F75=""),"",IF(COUNTIF('Plan Cultivos'!$D$5:$D$204,"?*")=1,INDEX('Plan Cultivos'!$A$5:$A$204,MATCH("?*",'Plan Cultivos'!$D$5:$D$204,0)),""))</f>
        <v/>
      </c>
      <c r="D75" s="41" t="str">
        <f>IF(AND($B75="",$F75=""),"",ML_N)</f>
        <v/>
      </c>
      <c r="E75" s="43" t="str">
        <f>IF($C75="","",IFERROR(VLOOKUP($C75,'Plan Cultivos'!$A$5:$D$204,4,FALSE)&amp;"",""))</f>
        <v/>
      </c>
      <c r="F75" s="74" t="n"/>
      <c r="G75" s="74" t="n"/>
      <c r="H75" s="55" t="str">
        <f>IF(ISNUMBER($F75),MAX(0,$F75-N($G75)),"")</f>
        <v/>
      </c>
      <c r="I75" s="43" t="n"/>
      <c r="J75" s="43" t="n"/>
      <c r="K75" s="69" t="n"/>
      <c r="L75" s="70" t="str">
        <f>IF(AND(ISNUMBER($H75),ISNUMBER($K75)),$H75*$K75,"")</f>
        <v/>
      </c>
      <c r="M75" s="70" t="str">
        <f>IF($C75="","",SUMIF('Insumos'!$B$5:$B$304,$C75,'Insumos'!$K$5:$K$304))</f>
        <v/>
      </c>
      <c r="N75" s="70" t="str">
        <f>IF(ISNUMBER($L75),$L75-IF(AND($C75&lt;&gt;"",N($H75)&gt;0),N($M75)*$H75/SUMIF('Producción'!$C$5:$C$304,$C75,'Producción'!$H$5:$H$304),0),"")</f>
        <v/>
      </c>
      <c r="O75" s="43" t="str">
        <f>IF(AND($B75="",$F75=""),"",ML_RESP)</f>
        <v/>
      </c>
      <c r="P75" s="45" t="n"/>
      <c r="Q75" s="45" t="n"/>
      <c r="R75" s="45" t="n"/>
    </row>
    <row r="76">
      <c r="A76" s="57" t="inlineStr">
        <is>
          <t>P-072</t>
        </is>
      </c>
      <c r="B76" s="59" t="n"/>
      <c r="C76" s="48" t="str">
        <f>IF(AND($B76="",$F76=""),"",IF(COUNTIF('Plan Cultivos'!$D$5:$D$204,"?*")=1,INDEX('Plan Cultivos'!$A$5:$A$204,MATCH("?*",'Plan Cultivos'!$D$5:$D$204,0)),""))</f>
        <v/>
      </c>
      <c r="D76" s="58" t="str">
        <f>IF(AND($B76="",$F76=""),"",ML_N)</f>
        <v/>
      </c>
      <c r="E76" s="48" t="str">
        <f>IF($C76="","",IFERROR(VLOOKUP($C76,'Plan Cultivos'!$A$5:$D$204,4,FALSE)&amp;"",""))</f>
        <v/>
      </c>
      <c r="F76" s="75" t="n"/>
      <c r="G76" s="75" t="n"/>
      <c r="H76" s="62" t="str">
        <f>IF(ISNUMBER($F76),MAX(0,$F76-N($G76)),"")</f>
        <v/>
      </c>
      <c r="I76" s="48" t="n"/>
      <c r="J76" s="48" t="n"/>
      <c r="K76" s="71" t="n"/>
      <c r="L76" s="72" t="str">
        <f>IF(AND(ISNUMBER($H76),ISNUMBER($K76)),$H76*$K76,"")</f>
        <v/>
      </c>
      <c r="M76" s="72" t="str">
        <f>IF($C76="","",SUMIF('Insumos'!$B$5:$B$304,$C76,'Insumos'!$K$5:$K$304))</f>
        <v/>
      </c>
      <c r="N76" s="72" t="str">
        <f>IF(ISNUMBER($L76),$L76-IF(AND($C76&lt;&gt;"",N($H76)&gt;0),N($M76)*$H76/SUMIF('Producción'!$C$5:$C$304,$C76,'Producción'!$H$5:$H$304),0),"")</f>
        <v/>
      </c>
      <c r="O76" s="48" t="str">
        <f>IF(AND($B76="",$F76=""),"",ML_RESP)</f>
        <v/>
      </c>
      <c r="P76" s="47" t="n"/>
      <c r="Q76" s="47" t="n"/>
      <c r="R76" s="47" t="n"/>
    </row>
    <row r="77">
      <c r="A77" s="42" t="inlineStr">
        <is>
          <t>P-073</t>
        </is>
      </c>
      <c r="B77" s="52" t="n"/>
      <c r="C77" s="43" t="str">
        <f>IF(AND($B77="",$F77=""),"",IF(COUNTIF('Plan Cultivos'!$D$5:$D$204,"?*")=1,INDEX('Plan Cultivos'!$A$5:$A$204,MATCH("?*",'Plan Cultivos'!$D$5:$D$204,0)),""))</f>
        <v/>
      </c>
      <c r="D77" s="41" t="str">
        <f>IF(AND($B77="",$F77=""),"",ML_N)</f>
        <v/>
      </c>
      <c r="E77" s="43" t="str">
        <f>IF($C77="","",IFERROR(VLOOKUP($C77,'Plan Cultivos'!$A$5:$D$204,4,FALSE)&amp;"",""))</f>
        <v/>
      </c>
      <c r="F77" s="74" t="n"/>
      <c r="G77" s="74" t="n"/>
      <c r="H77" s="55" t="str">
        <f>IF(ISNUMBER($F77),MAX(0,$F77-N($G77)),"")</f>
        <v/>
      </c>
      <c r="I77" s="43" t="n"/>
      <c r="J77" s="43" t="n"/>
      <c r="K77" s="69" t="n"/>
      <c r="L77" s="70" t="str">
        <f>IF(AND(ISNUMBER($H77),ISNUMBER($K77)),$H77*$K77,"")</f>
        <v/>
      </c>
      <c r="M77" s="70" t="str">
        <f>IF($C77="","",SUMIF('Insumos'!$B$5:$B$304,$C77,'Insumos'!$K$5:$K$304))</f>
        <v/>
      </c>
      <c r="N77" s="70" t="str">
        <f>IF(ISNUMBER($L77),$L77-IF(AND($C77&lt;&gt;"",N($H77)&gt;0),N($M77)*$H77/SUMIF('Producción'!$C$5:$C$304,$C77,'Producción'!$H$5:$H$304),0),"")</f>
        <v/>
      </c>
      <c r="O77" s="43" t="str">
        <f>IF(AND($B77="",$F77=""),"",ML_RESP)</f>
        <v/>
      </c>
      <c r="P77" s="45" t="n"/>
      <c r="Q77" s="45" t="n"/>
      <c r="R77" s="45" t="n"/>
    </row>
    <row r="78">
      <c r="A78" s="57" t="inlineStr">
        <is>
          <t>P-074</t>
        </is>
      </c>
      <c r="B78" s="59" t="n"/>
      <c r="C78" s="48" t="str">
        <f>IF(AND($B78="",$F78=""),"",IF(COUNTIF('Plan Cultivos'!$D$5:$D$204,"?*")=1,INDEX('Plan Cultivos'!$A$5:$A$204,MATCH("?*",'Plan Cultivos'!$D$5:$D$204,0)),""))</f>
        <v/>
      </c>
      <c r="D78" s="58" t="str">
        <f>IF(AND($B78="",$F78=""),"",ML_N)</f>
        <v/>
      </c>
      <c r="E78" s="48" t="str">
        <f>IF($C78="","",IFERROR(VLOOKUP($C78,'Plan Cultivos'!$A$5:$D$204,4,FALSE)&amp;"",""))</f>
        <v/>
      </c>
      <c r="F78" s="75" t="n"/>
      <c r="G78" s="75" t="n"/>
      <c r="H78" s="62" t="str">
        <f>IF(ISNUMBER($F78),MAX(0,$F78-N($G78)),"")</f>
        <v/>
      </c>
      <c r="I78" s="48" t="n"/>
      <c r="J78" s="48" t="n"/>
      <c r="K78" s="71" t="n"/>
      <c r="L78" s="72" t="str">
        <f>IF(AND(ISNUMBER($H78),ISNUMBER($K78)),$H78*$K78,"")</f>
        <v/>
      </c>
      <c r="M78" s="72" t="str">
        <f>IF($C78="","",SUMIF('Insumos'!$B$5:$B$304,$C78,'Insumos'!$K$5:$K$304))</f>
        <v/>
      </c>
      <c r="N78" s="72" t="str">
        <f>IF(ISNUMBER($L78),$L78-IF(AND($C78&lt;&gt;"",N($H78)&gt;0),N($M78)*$H78/SUMIF('Producción'!$C$5:$C$304,$C78,'Producción'!$H$5:$H$304),0),"")</f>
        <v/>
      </c>
      <c r="O78" s="48" t="str">
        <f>IF(AND($B78="",$F78=""),"",ML_RESP)</f>
        <v/>
      </c>
      <c r="P78" s="47" t="n"/>
      <c r="Q78" s="47" t="n"/>
      <c r="R78" s="47" t="n"/>
    </row>
    <row r="79">
      <c r="A79" s="42" t="inlineStr">
        <is>
          <t>P-075</t>
        </is>
      </c>
      <c r="B79" s="52" t="n"/>
      <c r="C79" s="43" t="str">
        <f>IF(AND($B79="",$F79=""),"",IF(COUNTIF('Plan Cultivos'!$D$5:$D$204,"?*")=1,INDEX('Plan Cultivos'!$A$5:$A$204,MATCH("?*",'Plan Cultivos'!$D$5:$D$204,0)),""))</f>
        <v/>
      </c>
      <c r="D79" s="41" t="str">
        <f>IF(AND($B79="",$F79=""),"",ML_N)</f>
        <v/>
      </c>
      <c r="E79" s="43" t="str">
        <f>IF($C79="","",IFERROR(VLOOKUP($C79,'Plan Cultivos'!$A$5:$D$204,4,FALSE)&amp;"",""))</f>
        <v/>
      </c>
      <c r="F79" s="74" t="n"/>
      <c r="G79" s="74" t="n"/>
      <c r="H79" s="55" t="str">
        <f>IF(ISNUMBER($F79),MAX(0,$F79-N($G79)),"")</f>
        <v/>
      </c>
      <c r="I79" s="43" t="n"/>
      <c r="J79" s="43" t="n"/>
      <c r="K79" s="69" t="n"/>
      <c r="L79" s="70" t="str">
        <f>IF(AND(ISNUMBER($H79),ISNUMBER($K79)),$H79*$K79,"")</f>
        <v/>
      </c>
      <c r="M79" s="70" t="str">
        <f>IF($C79="","",SUMIF('Insumos'!$B$5:$B$304,$C79,'Insumos'!$K$5:$K$304))</f>
        <v/>
      </c>
      <c r="N79" s="70" t="str">
        <f>IF(ISNUMBER($L79),$L79-IF(AND($C79&lt;&gt;"",N($H79)&gt;0),N($M79)*$H79/SUMIF('Producción'!$C$5:$C$304,$C79,'Producción'!$H$5:$H$304),0),"")</f>
        <v/>
      </c>
      <c r="O79" s="43" t="str">
        <f>IF(AND($B79="",$F79=""),"",ML_RESP)</f>
        <v/>
      </c>
      <c r="P79" s="45" t="n"/>
      <c r="Q79" s="45" t="n"/>
      <c r="R79" s="45" t="n"/>
    </row>
    <row r="80">
      <c r="A80" s="57" t="inlineStr">
        <is>
          <t>P-076</t>
        </is>
      </c>
      <c r="B80" s="59" t="n"/>
      <c r="C80" s="48" t="str">
        <f>IF(AND($B80="",$F80=""),"",IF(COUNTIF('Plan Cultivos'!$D$5:$D$204,"?*")=1,INDEX('Plan Cultivos'!$A$5:$A$204,MATCH("?*",'Plan Cultivos'!$D$5:$D$204,0)),""))</f>
        <v/>
      </c>
      <c r="D80" s="58" t="str">
        <f>IF(AND($B80="",$F80=""),"",ML_N)</f>
        <v/>
      </c>
      <c r="E80" s="48" t="str">
        <f>IF($C80="","",IFERROR(VLOOKUP($C80,'Plan Cultivos'!$A$5:$D$204,4,FALSE)&amp;"",""))</f>
        <v/>
      </c>
      <c r="F80" s="75" t="n"/>
      <c r="G80" s="75" t="n"/>
      <c r="H80" s="62" t="str">
        <f>IF(ISNUMBER($F80),MAX(0,$F80-N($G80)),"")</f>
        <v/>
      </c>
      <c r="I80" s="48" t="n"/>
      <c r="J80" s="48" t="n"/>
      <c r="K80" s="71" t="n"/>
      <c r="L80" s="72" t="str">
        <f>IF(AND(ISNUMBER($H80),ISNUMBER($K80)),$H80*$K80,"")</f>
        <v/>
      </c>
      <c r="M80" s="72" t="str">
        <f>IF($C80="","",SUMIF('Insumos'!$B$5:$B$304,$C80,'Insumos'!$K$5:$K$304))</f>
        <v/>
      </c>
      <c r="N80" s="72" t="str">
        <f>IF(ISNUMBER($L80),$L80-IF(AND($C80&lt;&gt;"",N($H80)&gt;0),N($M80)*$H80/SUMIF('Producción'!$C$5:$C$304,$C80,'Producción'!$H$5:$H$304),0),"")</f>
        <v/>
      </c>
      <c r="O80" s="48" t="str">
        <f>IF(AND($B80="",$F80=""),"",ML_RESP)</f>
        <v/>
      </c>
      <c r="P80" s="47" t="n"/>
      <c r="Q80" s="47" t="n"/>
      <c r="R80" s="47" t="n"/>
    </row>
    <row r="81">
      <c r="A81" s="42" t="inlineStr">
        <is>
          <t>P-077</t>
        </is>
      </c>
      <c r="B81" s="52" t="n"/>
      <c r="C81" s="43" t="str">
        <f>IF(AND($B81="",$F81=""),"",IF(COUNTIF('Plan Cultivos'!$D$5:$D$204,"?*")=1,INDEX('Plan Cultivos'!$A$5:$A$204,MATCH("?*",'Plan Cultivos'!$D$5:$D$204,0)),""))</f>
        <v/>
      </c>
      <c r="D81" s="41" t="str">
        <f>IF(AND($B81="",$F81=""),"",ML_N)</f>
        <v/>
      </c>
      <c r="E81" s="43" t="str">
        <f>IF($C81="","",IFERROR(VLOOKUP($C81,'Plan Cultivos'!$A$5:$D$204,4,FALSE)&amp;"",""))</f>
        <v/>
      </c>
      <c r="F81" s="74" t="n"/>
      <c r="G81" s="74" t="n"/>
      <c r="H81" s="55" t="str">
        <f>IF(ISNUMBER($F81),MAX(0,$F81-N($G81)),"")</f>
        <v/>
      </c>
      <c r="I81" s="43" t="n"/>
      <c r="J81" s="43" t="n"/>
      <c r="K81" s="69" t="n"/>
      <c r="L81" s="70" t="str">
        <f>IF(AND(ISNUMBER($H81),ISNUMBER($K81)),$H81*$K81,"")</f>
        <v/>
      </c>
      <c r="M81" s="70" t="str">
        <f>IF($C81="","",SUMIF('Insumos'!$B$5:$B$304,$C81,'Insumos'!$K$5:$K$304))</f>
        <v/>
      </c>
      <c r="N81" s="70" t="str">
        <f>IF(ISNUMBER($L81),$L81-IF(AND($C81&lt;&gt;"",N($H81)&gt;0),N($M81)*$H81/SUMIF('Producción'!$C$5:$C$304,$C81,'Producción'!$H$5:$H$304),0),"")</f>
        <v/>
      </c>
      <c r="O81" s="43" t="str">
        <f>IF(AND($B81="",$F81=""),"",ML_RESP)</f>
        <v/>
      </c>
      <c r="P81" s="45" t="n"/>
      <c r="Q81" s="45" t="n"/>
      <c r="R81" s="45" t="n"/>
    </row>
    <row r="82">
      <c r="A82" s="57" t="inlineStr">
        <is>
          <t>P-078</t>
        </is>
      </c>
      <c r="B82" s="59" t="n"/>
      <c r="C82" s="48" t="str">
        <f>IF(AND($B82="",$F82=""),"",IF(COUNTIF('Plan Cultivos'!$D$5:$D$204,"?*")=1,INDEX('Plan Cultivos'!$A$5:$A$204,MATCH("?*",'Plan Cultivos'!$D$5:$D$204,0)),""))</f>
        <v/>
      </c>
      <c r="D82" s="58" t="str">
        <f>IF(AND($B82="",$F82=""),"",ML_N)</f>
        <v/>
      </c>
      <c r="E82" s="48" t="str">
        <f>IF($C82="","",IFERROR(VLOOKUP($C82,'Plan Cultivos'!$A$5:$D$204,4,FALSE)&amp;"",""))</f>
        <v/>
      </c>
      <c r="F82" s="75" t="n"/>
      <c r="G82" s="75" t="n"/>
      <c r="H82" s="62" t="str">
        <f>IF(ISNUMBER($F82),MAX(0,$F82-N($G82)),"")</f>
        <v/>
      </c>
      <c r="I82" s="48" t="n"/>
      <c r="J82" s="48" t="n"/>
      <c r="K82" s="71" t="n"/>
      <c r="L82" s="72" t="str">
        <f>IF(AND(ISNUMBER($H82),ISNUMBER($K82)),$H82*$K82,"")</f>
        <v/>
      </c>
      <c r="M82" s="72" t="str">
        <f>IF($C82="","",SUMIF('Insumos'!$B$5:$B$304,$C82,'Insumos'!$K$5:$K$304))</f>
        <v/>
      </c>
      <c r="N82" s="72" t="str">
        <f>IF(ISNUMBER($L82),$L82-IF(AND($C82&lt;&gt;"",N($H82)&gt;0),N($M82)*$H82/SUMIF('Producción'!$C$5:$C$304,$C82,'Producción'!$H$5:$H$304),0),"")</f>
        <v/>
      </c>
      <c r="O82" s="48" t="str">
        <f>IF(AND($B82="",$F82=""),"",ML_RESP)</f>
        <v/>
      </c>
      <c r="P82" s="47" t="n"/>
      <c r="Q82" s="47" t="n"/>
      <c r="R82" s="47" t="n"/>
    </row>
    <row r="83">
      <c r="A83" s="42" t="inlineStr">
        <is>
          <t>P-079</t>
        </is>
      </c>
      <c r="B83" s="52" t="n"/>
      <c r="C83" s="43" t="str">
        <f>IF(AND($B83="",$F83=""),"",IF(COUNTIF('Plan Cultivos'!$D$5:$D$204,"?*")=1,INDEX('Plan Cultivos'!$A$5:$A$204,MATCH("?*",'Plan Cultivos'!$D$5:$D$204,0)),""))</f>
        <v/>
      </c>
      <c r="D83" s="41" t="str">
        <f>IF(AND($B83="",$F83=""),"",ML_N)</f>
        <v/>
      </c>
      <c r="E83" s="43" t="str">
        <f>IF($C83="","",IFERROR(VLOOKUP($C83,'Plan Cultivos'!$A$5:$D$204,4,FALSE)&amp;"",""))</f>
        <v/>
      </c>
      <c r="F83" s="74" t="n"/>
      <c r="G83" s="74" t="n"/>
      <c r="H83" s="55" t="str">
        <f>IF(ISNUMBER($F83),MAX(0,$F83-N($G83)),"")</f>
        <v/>
      </c>
      <c r="I83" s="43" t="n"/>
      <c r="J83" s="43" t="n"/>
      <c r="K83" s="69" t="n"/>
      <c r="L83" s="70" t="str">
        <f>IF(AND(ISNUMBER($H83),ISNUMBER($K83)),$H83*$K83,"")</f>
        <v/>
      </c>
      <c r="M83" s="70" t="str">
        <f>IF($C83="","",SUMIF('Insumos'!$B$5:$B$304,$C83,'Insumos'!$K$5:$K$304))</f>
        <v/>
      </c>
      <c r="N83" s="70" t="str">
        <f>IF(ISNUMBER($L83),$L83-IF(AND($C83&lt;&gt;"",N($H83)&gt;0),N($M83)*$H83/SUMIF('Producción'!$C$5:$C$304,$C83,'Producción'!$H$5:$H$304),0),"")</f>
        <v/>
      </c>
      <c r="O83" s="43" t="str">
        <f>IF(AND($B83="",$F83=""),"",ML_RESP)</f>
        <v/>
      </c>
      <c r="P83" s="45" t="n"/>
      <c r="Q83" s="45" t="n"/>
      <c r="R83" s="45" t="n"/>
    </row>
    <row r="84">
      <c r="A84" s="57" t="inlineStr">
        <is>
          <t>P-080</t>
        </is>
      </c>
      <c r="B84" s="59" t="n"/>
      <c r="C84" s="48" t="str">
        <f>IF(AND($B84="",$F84=""),"",IF(COUNTIF('Plan Cultivos'!$D$5:$D$204,"?*")=1,INDEX('Plan Cultivos'!$A$5:$A$204,MATCH("?*",'Plan Cultivos'!$D$5:$D$204,0)),""))</f>
        <v/>
      </c>
      <c r="D84" s="58" t="str">
        <f>IF(AND($B84="",$F84=""),"",ML_N)</f>
        <v/>
      </c>
      <c r="E84" s="48" t="str">
        <f>IF($C84="","",IFERROR(VLOOKUP($C84,'Plan Cultivos'!$A$5:$D$204,4,FALSE)&amp;"",""))</f>
        <v/>
      </c>
      <c r="F84" s="75" t="n"/>
      <c r="G84" s="75" t="n"/>
      <c r="H84" s="62" t="str">
        <f>IF(ISNUMBER($F84),MAX(0,$F84-N($G84)),"")</f>
        <v/>
      </c>
      <c r="I84" s="48" t="n"/>
      <c r="J84" s="48" t="n"/>
      <c r="K84" s="71" t="n"/>
      <c r="L84" s="72" t="str">
        <f>IF(AND(ISNUMBER($H84),ISNUMBER($K84)),$H84*$K84,"")</f>
        <v/>
      </c>
      <c r="M84" s="72" t="str">
        <f>IF($C84="","",SUMIF('Insumos'!$B$5:$B$304,$C84,'Insumos'!$K$5:$K$304))</f>
        <v/>
      </c>
      <c r="N84" s="72" t="str">
        <f>IF(ISNUMBER($L84),$L84-IF(AND($C84&lt;&gt;"",N($H84)&gt;0),N($M84)*$H84/SUMIF('Producción'!$C$5:$C$304,$C84,'Producción'!$H$5:$H$304),0),"")</f>
        <v/>
      </c>
      <c r="O84" s="48" t="str">
        <f>IF(AND($B84="",$F84=""),"",ML_RESP)</f>
        <v/>
      </c>
      <c r="P84" s="47" t="n"/>
      <c r="Q84" s="47" t="n"/>
      <c r="R84" s="47" t="n"/>
    </row>
    <row r="85">
      <c r="A85" s="42" t="inlineStr">
        <is>
          <t>P-081</t>
        </is>
      </c>
      <c r="B85" s="52" t="n"/>
      <c r="C85" s="43" t="str">
        <f>IF(AND($B85="",$F85=""),"",IF(COUNTIF('Plan Cultivos'!$D$5:$D$204,"?*")=1,INDEX('Plan Cultivos'!$A$5:$A$204,MATCH("?*",'Plan Cultivos'!$D$5:$D$204,0)),""))</f>
        <v/>
      </c>
      <c r="D85" s="41" t="str">
        <f>IF(AND($B85="",$F85=""),"",ML_N)</f>
        <v/>
      </c>
      <c r="E85" s="43" t="str">
        <f>IF($C85="","",IFERROR(VLOOKUP($C85,'Plan Cultivos'!$A$5:$D$204,4,FALSE)&amp;"",""))</f>
        <v/>
      </c>
      <c r="F85" s="74" t="n"/>
      <c r="G85" s="74" t="n"/>
      <c r="H85" s="55" t="str">
        <f>IF(ISNUMBER($F85),MAX(0,$F85-N($G85)),"")</f>
        <v/>
      </c>
      <c r="I85" s="43" t="n"/>
      <c r="J85" s="43" t="n"/>
      <c r="K85" s="69" t="n"/>
      <c r="L85" s="70" t="str">
        <f>IF(AND(ISNUMBER($H85),ISNUMBER($K85)),$H85*$K85,"")</f>
        <v/>
      </c>
      <c r="M85" s="70" t="str">
        <f>IF($C85="","",SUMIF('Insumos'!$B$5:$B$304,$C85,'Insumos'!$K$5:$K$304))</f>
        <v/>
      </c>
      <c r="N85" s="70" t="str">
        <f>IF(ISNUMBER($L85),$L85-IF(AND($C85&lt;&gt;"",N($H85)&gt;0),N($M85)*$H85/SUMIF('Producción'!$C$5:$C$304,$C85,'Producción'!$H$5:$H$304),0),"")</f>
        <v/>
      </c>
      <c r="O85" s="43" t="str">
        <f>IF(AND($B85="",$F85=""),"",ML_RESP)</f>
        <v/>
      </c>
      <c r="P85" s="45" t="n"/>
      <c r="Q85" s="45" t="n"/>
      <c r="R85" s="45" t="n"/>
    </row>
    <row r="86">
      <c r="A86" s="57" t="inlineStr">
        <is>
          <t>P-082</t>
        </is>
      </c>
      <c r="B86" s="59" t="n"/>
      <c r="C86" s="48" t="str">
        <f>IF(AND($B86="",$F86=""),"",IF(COUNTIF('Plan Cultivos'!$D$5:$D$204,"?*")=1,INDEX('Plan Cultivos'!$A$5:$A$204,MATCH("?*",'Plan Cultivos'!$D$5:$D$204,0)),""))</f>
        <v/>
      </c>
      <c r="D86" s="58" t="str">
        <f>IF(AND($B86="",$F86=""),"",ML_N)</f>
        <v/>
      </c>
      <c r="E86" s="48" t="str">
        <f>IF($C86="","",IFERROR(VLOOKUP($C86,'Plan Cultivos'!$A$5:$D$204,4,FALSE)&amp;"",""))</f>
        <v/>
      </c>
      <c r="F86" s="75" t="n"/>
      <c r="G86" s="75" t="n"/>
      <c r="H86" s="62" t="str">
        <f>IF(ISNUMBER($F86),MAX(0,$F86-N($G86)),"")</f>
        <v/>
      </c>
      <c r="I86" s="48" t="n"/>
      <c r="J86" s="48" t="n"/>
      <c r="K86" s="71" t="n"/>
      <c r="L86" s="72" t="str">
        <f>IF(AND(ISNUMBER($H86),ISNUMBER($K86)),$H86*$K86,"")</f>
        <v/>
      </c>
      <c r="M86" s="72" t="str">
        <f>IF($C86="","",SUMIF('Insumos'!$B$5:$B$304,$C86,'Insumos'!$K$5:$K$304))</f>
        <v/>
      </c>
      <c r="N86" s="72" t="str">
        <f>IF(ISNUMBER($L86),$L86-IF(AND($C86&lt;&gt;"",N($H86)&gt;0),N($M86)*$H86/SUMIF('Producción'!$C$5:$C$304,$C86,'Producción'!$H$5:$H$304),0),"")</f>
        <v/>
      </c>
      <c r="O86" s="48" t="str">
        <f>IF(AND($B86="",$F86=""),"",ML_RESP)</f>
        <v/>
      </c>
      <c r="P86" s="47" t="n"/>
      <c r="Q86" s="47" t="n"/>
      <c r="R86" s="47" t="n"/>
    </row>
    <row r="87">
      <c r="A87" s="42" t="inlineStr">
        <is>
          <t>P-083</t>
        </is>
      </c>
      <c r="B87" s="52" t="n"/>
      <c r="C87" s="43" t="str">
        <f>IF(AND($B87="",$F87=""),"",IF(COUNTIF('Plan Cultivos'!$D$5:$D$204,"?*")=1,INDEX('Plan Cultivos'!$A$5:$A$204,MATCH("?*",'Plan Cultivos'!$D$5:$D$204,0)),""))</f>
        <v/>
      </c>
      <c r="D87" s="41" t="str">
        <f>IF(AND($B87="",$F87=""),"",ML_N)</f>
        <v/>
      </c>
      <c r="E87" s="43" t="str">
        <f>IF($C87="","",IFERROR(VLOOKUP($C87,'Plan Cultivos'!$A$5:$D$204,4,FALSE)&amp;"",""))</f>
        <v/>
      </c>
      <c r="F87" s="74" t="n"/>
      <c r="G87" s="74" t="n"/>
      <c r="H87" s="55" t="str">
        <f>IF(ISNUMBER($F87),MAX(0,$F87-N($G87)),"")</f>
        <v/>
      </c>
      <c r="I87" s="43" t="n"/>
      <c r="J87" s="43" t="n"/>
      <c r="K87" s="69" t="n"/>
      <c r="L87" s="70" t="str">
        <f>IF(AND(ISNUMBER($H87),ISNUMBER($K87)),$H87*$K87,"")</f>
        <v/>
      </c>
      <c r="M87" s="70" t="str">
        <f>IF($C87="","",SUMIF('Insumos'!$B$5:$B$304,$C87,'Insumos'!$K$5:$K$304))</f>
        <v/>
      </c>
      <c r="N87" s="70" t="str">
        <f>IF(ISNUMBER($L87),$L87-IF(AND($C87&lt;&gt;"",N($H87)&gt;0),N($M87)*$H87/SUMIF('Producción'!$C$5:$C$304,$C87,'Producción'!$H$5:$H$304),0),"")</f>
        <v/>
      </c>
      <c r="O87" s="43" t="str">
        <f>IF(AND($B87="",$F87=""),"",ML_RESP)</f>
        <v/>
      </c>
      <c r="P87" s="45" t="n"/>
      <c r="Q87" s="45" t="n"/>
      <c r="R87" s="45" t="n"/>
    </row>
    <row r="88">
      <c r="A88" s="57" t="inlineStr">
        <is>
          <t>P-084</t>
        </is>
      </c>
      <c r="B88" s="59" t="n"/>
      <c r="C88" s="48" t="str">
        <f>IF(AND($B88="",$F88=""),"",IF(COUNTIF('Plan Cultivos'!$D$5:$D$204,"?*")=1,INDEX('Plan Cultivos'!$A$5:$A$204,MATCH("?*",'Plan Cultivos'!$D$5:$D$204,0)),""))</f>
        <v/>
      </c>
      <c r="D88" s="58" t="str">
        <f>IF(AND($B88="",$F88=""),"",ML_N)</f>
        <v/>
      </c>
      <c r="E88" s="48" t="str">
        <f>IF($C88="","",IFERROR(VLOOKUP($C88,'Plan Cultivos'!$A$5:$D$204,4,FALSE)&amp;"",""))</f>
        <v/>
      </c>
      <c r="F88" s="75" t="n"/>
      <c r="G88" s="75" t="n"/>
      <c r="H88" s="62" t="str">
        <f>IF(ISNUMBER($F88),MAX(0,$F88-N($G88)),"")</f>
        <v/>
      </c>
      <c r="I88" s="48" t="n"/>
      <c r="J88" s="48" t="n"/>
      <c r="K88" s="71" t="n"/>
      <c r="L88" s="72" t="str">
        <f>IF(AND(ISNUMBER($H88),ISNUMBER($K88)),$H88*$K88,"")</f>
        <v/>
      </c>
      <c r="M88" s="72" t="str">
        <f>IF($C88="","",SUMIF('Insumos'!$B$5:$B$304,$C88,'Insumos'!$K$5:$K$304))</f>
        <v/>
      </c>
      <c r="N88" s="72" t="str">
        <f>IF(ISNUMBER($L88),$L88-IF(AND($C88&lt;&gt;"",N($H88)&gt;0),N($M88)*$H88/SUMIF('Producción'!$C$5:$C$304,$C88,'Producción'!$H$5:$H$304),0),"")</f>
        <v/>
      </c>
      <c r="O88" s="48" t="str">
        <f>IF(AND($B88="",$F88=""),"",ML_RESP)</f>
        <v/>
      </c>
      <c r="P88" s="47" t="n"/>
      <c r="Q88" s="47" t="n"/>
      <c r="R88" s="47" t="n"/>
    </row>
    <row r="89">
      <c r="A89" s="42" t="inlineStr">
        <is>
          <t>P-085</t>
        </is>
      </c>
      <c r="B89" s="52" t="n"/>
      <c r="C89" s="43" t="str">
        <f>IF(AND($B89="",$F89=""),"",IF(COUNTIF('Plan Cultivos'!$D$5:$D$204,"?*")=1,INDEX('Plan Cultivos'!$A$5:$A$204,MATCH("?*",'Plan Cultivos'!$D$5:$D$204,0)),""))</f>
        <v/>
      </c>
      <c r="D89" s="41" t="str">
        <f>IF(AND($B89="",$F89=""),"",ML_N)</f>
        <v/>
      </c>
      <c r="E89" s="43" t="str">
        <f>IF($C89="","",IFERROR(VLOOKUP($C89,'Plan Cultivos'!$A$5:$D$204,4,FALSE)&amp;"",""))</f>
        <v/>
      </c>
      <c r="F89" s="74" t="n"/>
      <c r="G89" s="74" t="n"/>
      <c r="H89" s="55" t="str">
        <f>IF(ISNUMBER($F89),MAX(0,$F89-N($G89)),"")</f>
        <v/>
      </c>
      <c r="I89" s="43" t="n"/>
      <c r="J89" s="43" t="n"/>
      <c r="K89" s="69" t="n"/>
      <c r="L89" s="70" t="str">
        <f>IF(AND(ISNUMBER($H89),ISNUMBER($K89)),$H89*$K89,"")</f>
        <v/>
      </c>
      <c r="M89" s="70" t="str">
        <f>IF($C89="","",SUMIF('Insumos'!$B$5:$B$304,$C89,'Insumos'!$K$5:$K$304))</f>
        <v/>
      </c>
      <c r="N89" s="70" t="str">
        <f>IF(ISNUMBER($L89),$L89-IF(AND($C89&lt;&gt;"",N($H89)&gt;0),N($M89)*$H89/SUMIF('Producción'!$C$5:$C$304,$C89,'Producción'!$H$5:$H$304),0),"")</f>
        <v/>
      </c>
      <c r="O89" s="43" t="str">
        <f>IF(AND($B89="",$F89=""),"",ML_RESP)</f>
        <v/>
      </c>
      <c r="P89" s="45" t="n"/>
      <c r="Q89" s="45" t="n"/>
      <c r="R89" s="45" t="n"/>
    </row>
    <row r="90">
      <c r="A90" s="57" t="inlineStr">
        <is>
          <t>P-086</t>
        </is>
      </c>
      <c r="B90" s="59" t="n"/>
      <c r="C90" s="48" t="str">
        <f>IF(AND($B90="",$F90=""),"",IF(COUNTIF('Plan Cultivos'!$D$5:$D$204,"?*")=1,INDEX('Plan Cultivos'!$A$5:$A$204,MATCH("?*",'Plan Cultivos'!$D$5:$D$204,0)),""))</f>
        <v/>
      </c>
      <c r="D90" s="58" t="str">
        <f>IF(AND($B90="",$F90=""),"",ML_N)</f>
        <v/>
      </c>
      <c r="E90" s="48" t="str">
        <f>IF($C90="","",IFERROR(VLOOKUP($C90,'Plan Cultivos'!$A$5:$D$204,4,FALSE)&amp;"",""))</f>
        <v/>
      </c>
      <c r="F90" s="75" t="n"/>
      <c r="G90" s="75" t="n"/>
      <c r="H90" s="62" t="str">
        <f>IF(ISNUMBER($F90),MAX(0,$F90-N($G90)),"")</f>
        <v/>
      </c>
      <c r="I90" s="48" t="n"/>
      <c r="J90" s="48" t="n"/>
      <c r="K90" s="71" t="n"/>
      <c r="L90" s="72" t="str">
        <f>IF(AND(ISNUMBER($H90),ISNUMBER($K90)),$H90*$K90,"")</f>
        <v/>
      </c>
      <c r="M90" s="72" t="str">
        <f>IF($C90="","",SUMIF('Insumos'!$B$5:$B$304,$C90,'Insumos'!$K$5:$K$304))</f>
        <v/>
      </c>
      <c r="N90" s="72" t="str">
        <f>IF(ISNUMBER($L90),$L90-IF(AND($C90&lt;&gt;"",N($H90)&gt;0),N($M90)*$H90/SUMIF('Producción'!$C$5:$C$304,$C90,'Producción'!$H$5:$H$304),0),"")</f>
        <v/>
      </c>
      <c r="O90" s="48" t="str">
        <f>IF(AND($B90="",$F90=""),"",ML_RESP)</f>
        <v/>
      </c>
      <c r="P90" s="47" t="n"/>
      <c r="Q90" s="47" t="n"/>
      <c r="R90" s="47" t="n"/>
    </row>
    <row r="91">
      <c r="A91" s="42" t="inlineStr">
        <is>
          <t>P-087</t>
        </is>
      </c>
      <c r="B91" s="52" t="n"/>
      <c r="C91" s="43" t="str">
        <f>IF(AND($B91="",$F91=""),"",IF(COUNTIF('Plan Cultivos'!$D$5:$D$204,"?*")=1,INDEX('Plan Cultivos'!$A$5:$A$204,MATCH("?*",'Plan Cultivos'!$D$5:$D$204,0)),""))</f>
        <v/>
      </c>
      <c r="D91" s="41" t="str">
        <f>IF(AND($B91="",$F91=""),"",ML_N)</f>
        <v/>
      </c>
      <c r="E91" s="43" t="str">
        <f>IF($C91="","",IFERROR(VLOOKUP($C91,'Plan Cultivos'!$A$5:$D$204,4,FALSE)&amp;"",""))</f>
        <v/>
      </c>
      <c r="F91" s="74" t="n"/>
      <c r="G91" s="74" t="n"/>
      <c r="H91" s="55" t="str">
        <f>IF(ISNUMBER($F91),MAX(0,$F91-N($G91)),"")</f>
        <v/>
      </c>
      <c r="I91" s="43" t="n"/>
      <c r="J91" s="43" t="n"/>
      <c r="K91" s="69" t="n"/>
      <c r="L91" s="70" t="str">
        <f>IF(AND(ISNUMBER($H91),ISNUMBER($K91)),$H91*$K91,"")</f>
        <v/>
      </c>
      <c r="M91" s="70" t="str">
        <f>IF($C91="","",SUMIF('Insumos'!$B$5:$B$304,$C91,'Insumos'!$K$5:$K$304))</f>
        <v/>
      </c>
      <c r="N91" s="70" t="str">
        <f>IF(ISNUMBER($L91),$L91-IF(AND($C91&lt;&gt;"",N($H91)&gt;0),N($M91)*$H91/SUMIF('Producción'!$C$5:$C$304,$C91,'Producción'!$H$5:$H$304),0),"")</f>
        <v/>
      </c>
      <c r="O91" s="43" t="str">
        <f>IF(AND($B91="",$F91=""),"",ML_RESP)</f>
        <v/>
      </c>
      <c r="P91" s="45" t="n"/>
      <c r="Q91" s="45" t="n"/>
      <c r="R91" s="45" t="n"/>
    </row>
    <row r="92">
      <c r="A92" s="57" t="inlineStr">
        <is>
          <t>P-088</t>
        </is>
      </c>
      <c r="B92" s="59" t="n"/>
      <c r="C92" s="48" t="str">
        <f>IF(AND($B92="",$F92=""),"",IF(COUNTIF('Plan Cultivos'!$D$5:$D$204,"?*")=1,INDEX('Plan Cultivos'!$A$5:$A$204,MATCH("?*",'Plan Cultivos'!$D$5:$D$204,0)),""))</f>
        <v/>
      </c>
      <c r="D92" s="58" t="str">
        <f>IF(AND($B92="",$F92=""),"",ML_N)</f>
        <v/>
      </c>
      <c r="E92" s="48" t="str">
        <f>IF($C92="","",IFERROR(VLOOKUP($C92,'Plan Cultivos'!$A$5:$D$204,4,FALSE)&amp;"",""))</f>
        <v/>
      </c>
      <c r="F92" s="75" t="n"/>
      <c r="G92" s="75" t="n"/>
      <c r="H92" s="62" t="str">
        <f>IF(ISNUMBER($F92),MAX(0,$F92-N($G92)),"")</f>
        <v/>
      </c>
      <c r="I92" s="48" t="n"/>
      <c r="J92" s="48" t="n"/>
      <c r="K92" s="71" t="n"/>
      <c r="L92" s="72" t="str">
        <f>IF(AND(ISNUMBER($H92),ISNUMBER($K92)),$H92*$K92,"")</f>
        <v/>
      </c>
      <c r="M92" s="72" t="str">
        <f>IF($C92="","",SUMIF('Insumos'!$B$5:$B$304,$C92,'Insumos'!$K$5:$K$304))</f>
        <v/>
      </c>
      <c r="N92" s="72" t="str">
        <f>IF(ISNUMBER($L92),$L92-IF(AND($C92&lt;&gt;"",N($H92)&gt;0),N($M92)*$H92/SUMIF('Producción'!$C$5:$C$304,$C92,'Producción'!$H$5:$H$304),0),"")</f>
        <v/>
      </c>
      <c r="O92" s="48" t="str">
        <f>IF(AND($B92="",$F92=""),"",ML_RESP)</f>
        <v/>
      </c>
      <c r="P92" s="47" t="n"/>
      <c r="Q92" s="47" t="n"/>
      <c r="R92" s="47" t="n"/>
    </row>
    <row r="93">
      <c r="A93" s="42" t="inlineStr">
        <is>
          <t>P-089</t>
        </is>
      </c>
      <c r="B93" s="52" t="n"/>
      <c r="C93" s="43" t="str">
        <f>IF(AND($B93="",$F93=""),"",IF(COUNTIF('Plan Cultivos'!$D$5:$D$204,"?*")=1,INDEX('Plan Cultivos'!$A$5:$A$204,MATCH("?*",'Plan Cultivos'!$D$5:$D$204,0)),""))</f>
        <v/>
      </c>
      <c r="D93" s="41" t="str">
        <f>IF(AND($B93="",$F93=""),"",ML_N)</f>
        <v/>
      </c>
      <c r="E93" s="43" t="str">
        <f>IF($C93="","",IFERROR(VLOOKUP($C93,'Plan Cultivos'!$A$5:$D$204,4,FALSE)&amp;"",""))</f>
        <v/>
      </c>
      <c r="F93" s="74" t="n"/>
      <c r="G93" s="74" t="n"/>
      <c r="H93" s="55" t="str">
        <f>IF(ISNUMBER($F93),MAX(0,$F93-N($G93)),"")</f>
        <v/>
      </c>
      <c r="I93" s="43" t="n"/>
      <c r="J93" s="43" t="n"/>
      <c r="K93" s="69" t="n"/>
      <c r="L93" s="70" t="str">
        <f>IF(AND(ISNUMBER($H93),ISNUMBER($K93)),$H93*$K93,"")</f>
        <v/>
      </c>
      <c r="M93" s="70" t="str">
        <f>IF($C93="","",SUMIF('Insumos'!$B$5:$B$304,$C93,'Insumos'!$K$5:$K$304))</f>
        <v/>
      </c>
      <c r="N93" s="70" t="str">
        <f>IF(ISNUMBER($L93),$L93-IF(AND($C93&lt;&gt;"",N($H93)&gt;0),N($M93)*$H93/SUMIF('Producción'!$C$5:$C$304,$C93,'Producción'!$H$5:$H$304),0),"")</f>
        <v/>
      </c>
      <c r="O93" s="43" t="str">
        <f>IF(AND($B93="",$F93=""),"",ML_RESP)</f>
        <v/>
      </c>
      <c r="P93" s="45" t="n"/>
      <c r="Q93" s="45" t="n"/>
      <c r="R93" s="45" t="n"/>
    </row>
    <row r="94">
      <c r="A94" s="57" t="inlineStr">
        <is>
          <t>P-090</t>
        </is>
      </c>
      <c r="B94" s="59" t="n"/>
      <c r="C94" s="48" t="str">
        <f>IF(AND($B94="",$F94=""),"",IF(COUNTIF('Plan Cultivos'!$D$5:$D$204,"?*")=1,INDEX('Plan Cultivos'!$A$5:$A$204,MATCH("?*",'Plan Cultivos'!$D$5:$D$204,0)),""))</f>
        <v/>
      </c>
      <c r="D94" s="58" t="str">
        <f>IF(AND($B94="",$F94=""),"",ML_N)</f>
        <v/>
      </c>
      <c r="E94" s="48" t="str">
        <f>IF($C94="","",IFERROR(VLOOKUP($C94,'Plan Cultivos'!$A$5:$D$204,4,FALSE)&amp;"",""))</f>
        <v/>
      </c>
      <c r="F94" s="75" t="n"/>
      <c r="G94" s="75" t="n"/>
      <c r="H94" s="62" t="str">
        <f>IF(ISNUMBER($F94),MAX(0,$F94-N($G94)),"")</f>
        <v/>
      </c>
      <c r="I94" s="48" t="n"/>
      <c r="J94" s="48" t="n"/>
      <c r="K94" s="71" t="n"/>
      <c r="L94" s="72" t="str">
        <f>IF(AND(ISNUMBER($H94),ISNUMBER($K94)),$H94*$K94,"")</f>
        <v/>
      </c>
      <c r="M94" s="72" t="str">
        <f>IF($C94="","",SUMIF('Insumos'!$B$5:$B$304,$C94,'Insumos'!$K$5:$K$304))</f>
        <v/>
      </c>
      <c r="N94" s="72" t="str">
        <f>IF(ISNUMBER($L94),$L94-IF(AND($C94&lt;&gt;"",N($H94)&gt;0),N($M94)*$H94/SUMIF('Producción'!$C$5:$C$304,$C94,'Producción'!$H$5:$H$304),0),"")</f>
        <v/>
      </c>
      <c r="O94" s="48" t="str">
        <f>IF(AND($B94="",$F94=""),"",ML_RESP)</f>
        <v/>
      </c>
      <c r="P94" s="47" t="n"/>
      <c r="Q94" s="47" t="n"/>
      <c r="R94" s="47" t="n"/>
    </row>
    <row r="95">
      <c r="A95" s="42" t="inlineStr">
        <is>
          <t>P-091</t>
        </is>
      </c>
      <c r="B95" s="52" t="n"/>
      <c r="C95" s="43" t="str">
        <f>IF(AND($B95="",$F95=""),"",IF(COUNTIF('Plan Cultivos'!$D$5:$D$204,"?*")=1,INDEX('Plan Cultivos'!$A$5:$A$204,MATCH("?*",'Plan Cultivos'!$D$5:$D$204,0)),""))</f>
        <v/>
      </c>
      <c r="D95" s="41" t="str">
        <f>IF(AND($B95="",$F95=""),"",ML_N)</f>
        <v/>
      </c>
      <c r="E95" s="43" t="str">
        <f>IF($C95="","",IFERROR(VLOOKUP($C95,'Plan Cultivos'!$A$5:$D$204,4,FALSE)&amp;"",""))</f>
        <v/>
      </c>
      <c r="F95" s="74" t="n"/>
      <c r="G95" s="74" t="n"/>
      <c r="H95" s="55" t="str">
        <f>IF(ISNUMBER($F95),MAX(0,$F95-N($G95)),"")</f>
        <v/>
      </c>
      <c r="I95" s="43" t="n"/>
      <c r="J95" s="43" t="n"/>
      <c r="K95" s="69" t="n"/>
      <c r="L95" s="70" t="str">
        <f>IF(AND(ISNUMBER($H95),ISNUMBER($K95)),$H95*$K95,"")</f>
        <v/>
      </c>
      <c r="M95" s="70" t="str">
        <f>IF($C95="","",SUMIF('Insumos'!$B$5:$B$304,$C95,'Insumos'!$K$5:$K$304))</f>
        <v/>
      </c>
      <c r="N95" s="70" t="str">
        <f>IF(ISNUMBER($L95),$L95-IF(AND($C95&lt;&gt;"",N($H95)&gt;0),N($M95)*$H95/SUMIF('Producción'!$C$5:$C$304,$C95,'Producción'!$H$5:$H$304),0),"")</f>
        <v/>
      </c>
      <c r="O95" s="43" t="str">
        <f>IF(AND($B95="",$F95=""),"",ML_RESP)</f>
        <v/>
      </c>
      <c r="P95" s="45" t="n"/>
      <c r="Q95" s="45" t="n"/>
      <c r="R95" s="45" t="n"/>
    </row>
    <row r="96">
      <c r="A96" s="57" t="inlineStr">
        <is>
          <t>P-092</t>
        </is>
      </c>
      <c r="B96" s="59" t="n"/>
      <c r="C96" s="48" t="str">
        <f>IF(AND($B96="",$F96=""),"",IF(COUNTIF('Plan Cultivos'!$D$5:$D$204,"?*")=1,INDEX('Plan Cultivos'!$A$5:$A$204,MATCH("?*",'Plan Cultivos'!$D$5:$D$204,0)),""))</f>
        <v/>
      </c>
      <c r="D96" s="58" t="str">
        <f>IF(AND($B96="",$F96=""),"",ML_N)</f>
        <v/>
      </c>
      <c r="E96" s="48" t="str">
        <f>IF($C96="","",IFERROR(VLOOKUP($C96,'Plan Cultivos'!$A$5:$D$204,4,FALSE)&amp;"",""))</f>
        <v/>
      </c>
      <c r="F96" s="75" t="n"/>
      <c r="G96" s="75" t="n"/>
      <c r="H96" s="62" t="str">
        <f>IF(ISNUMBER($F96),MAX(0,$F96-N($G96)),"")</f>
        <v/>
      </c>
      <c r="I96" s="48" t="n"/>
      <c r="J96" s="48" t="n"/>
      <c r="K96" s="71" t="n"/>
      <c r="L96" s="72" t="str">
        <f>IF(AND(ISNUMBER($H96),ISNUMBER($K96)),$H96*$K96,"")</f>
        <v/>
      </c>
      <c r="M96" s="72" t="str">
        <f>IF($C96="","",SUMIF('Insumos'!$B$5:$B$304,$C96,'Insumos'!$K$5:$K$304))</f>
        <v/>
      </c>
      <c r="N96" s="72" t="str">
        <f>IF(ISNUMBER($L96),$L96-IF(AND($C96&lt;&gt;"",N($H96)&gt;0),N($M96)*$H96/SUMIF('Producción'!$C$5:$C$304,$C96,'Producción'!$H$5:$H$304),0),"")</f>
        <v/>
      </c>
      <c r="O96" s="48" t="str">
        <f>IF(AND($B96="",$F96=""),"",ML_RESP)</f>
        <v/>
      </c>
      <c r="P96" s="47" t="n"/>
      <c r="Q96" s="47" t="n"/>
      <c r="R96" s="47" t="n"/>
    </row>
    <row r="97">
      <c r="A97" s="42" t="inlineStr">
        <is>
          <t>P-093</t>
        </is>
      </c>
      <c r="B97" s="52" t="n"/>
      <c r="C97" s="43" t="str">
        <f>IF(AND($B97="",$F97=""),"",IF(COUNTIF('Plan Cultivos'!$D$5:$D$204,"?*")=1,INDEX('Plan Cultivos'!$A$5:$A$204,MATCH("?*",'Plan Cultivos'!$D$5:$D$204,0)),""))</f>
        <v/>
      </c>
      <c r="D97" s="41" t="str">
        <f>IF(AND($B97="",$F97=""),"",ML_N)</f>
        <v/>
      </c>
      <c r="E97" s="43" t="str">
        <f>IF($C97="","",IFERROR(VLOOKUP($C97,'Plan Cultivos'!$A$5:$D$204,4,FALSE)&amp;"",""))</f>
        <v/>
      </c>
      <c r="F97" s="74" t="n"/>
      <c r="G97" s="74" t="n"/>
      <c r="H97" s="55" t="str">
        <f>IF(ISNUMBER($F97),MAX(0,$F97-N($G97)),"")</f>
        <v/>
      </c>
      <c r="I97" s="43" t="n"/>
      <c r="J97" s="43" t="n"/>
      <c r="K97" s="69" t="n"/>
      <c r="L97" s="70" t="str">
        <f>IF(AND(ISNUMBER($H97),ISNUMBER($K97)),$H97*$K97,"")</f>
        <v/>
      </c>
      <c r="M97" s="70" t="str">
        <f>IF($C97="","",SUMIF('Insumos'!$B$5:$B$304,$C97,'Insumos'!$K$5:$K$304))</f>
        <v/>
      </c>
      <c r="N97" s="70" t="str">
        <f>IF(ISNUMBER($L97),$L97-IF(AND($C97&lt;&gt;"",N($H97)&gt;0),N($M97)*$H97/SUMIF('Producción'!$C$5:$C$304,$C97,'Producción'!$H$5:$H$304),0),"")</f>
        <v/>
      </c>
      <c r="O97" s="43" t="str">
        <f>IF(AND($B97="",$F97=""),"",ML_RESP)</f>
        <v/>
      </c>
      <c r="P97" s="45" t="n"/>
      <c r="Q97" s="45" t="n"/>
      <c r="R97" s="45" t="n"/>
    </row>
    <row r="98">
      <c r="A98" s="57" t="inlineStr">
        <is>
          <t>P-094</t>
        </is>
      </c>
      <c r="B98" s="59" t="n"/>
      <c r="C98" s="48" t="str">
        <f>IF(AND($B98="",$F98=""),"",IF(COUNTIF('Plan Cultivos'!$D$5:$D$204,"?*")=1,INDEX('Plan Cultivos'!$A$5:$A$204,MATCH("?*",'Plan Cultivos'!$D$5:$D$204,0)),""))</f>
        <v/>
      </c>
      <c r="D98" s="58" t="str">
        <f>IF(AND($B98="",$F98=""),"",ML_N)</f>
        <v/>
      </c>
      <c r="E98" s="48" t="str">
        <f>IF($C98="","",IFERROR(VLOOKUP($C98,'Plan Cultivos'!$A$5:$D$204,4,FALSE)&amp;"",""))</f>
        <v/>
      </c>
      <c r="F98" s="75" t="n"/>
      <c r="G98" s="75" t="n"/>
      <c r="H98" s="62" t="str">
        <f>IF(ISNUMBER($F98),MAX(0,$F98-N($G98)),"")</f>
        <v/>
      </c>
      <c r="I98" s="48" t="n"/>
      <c r="J98" s="48" t="n"/>
      <c r="K98" s="71" t="n"/>
      <c r="L98" s="72" t="str">
        <f>IF(AND(ISNUMBER($H98),ISNUMBER($K98)),$H98*$K98,"")</f>
        <v/>
      </c>
      <c r="M98" s="72" t="str">
        <f>IF($C98="","",SUMIF('Insumos'!$B$5:$B$304,$C98,'Insumos'!$K$5:$K$304))</f>
        <v/>
      </c>
      <c r="N98" s="72" t="str">
        <f>IF(ISNUMBER($L98),$L98-IF(AND($C98&lt;&gt;"",N($H98)&gt;0),N($M98)*$H98/SUMIF('Producción'!$C$5:$C$304,$C98,'Producción'!$H$5:$H$304),0),"")</f>
        <v/>
      </c>
      <c r="O98" s="48" t="str">
        <f>IF(AND($B98="",$F98=""),"",ML_RESP)</f>
        <v/>
      </c>
      <c r="P98" s="47" t="n"/>
      <c r="Q98" s="47" t="n"/>
      <c r="R98" s="47" t="n"/>
    </row>
    <row r="99">
      <c r="A99" s="42" t="inlineStr">
        <is>
          <t>P-095</t>
        </is>
      </c>
      <c r="B99" s="52" t="n"/>
      <c r="C99" s="43" t="str">
        <f>IF(AND($B99="",$F99=""),"",IF(COUNTIF('Plan Cultivos'!$D$5:$D$204,"?*")=1,INDEX('Plan Cultivos'!$A$5:$A$204,MATCH("?*",'Plan Cultivos'!$D$5:$D$204,0)),""))</f>
        <v/>
      </c>
      <c r="D99" s="41" t="str">
        <f>IF(AND($B99="",$F99=""),"",ML_N)</f>
        <v/>
      </c>
      <c r="E99" s="43" t="str">
        <f>IF($C99="","",IFERROR(VLOOKUP($C99,'Plan Cultivos'!$A$5:$D$204,4,FALSE)&amp;"",""))</f>
        <v/>
      </c>
      <c r="F99" s="74" t="n"/>
      <c r="G99" s="74" t="n"/>
      <c r="H99" s="55" t="str">
        <f>IF(ISNUMBER($F99),MAX(0,$F99-N($G99)),"")</f>
        <v/>
      </c>
      <c r="I99" s="43" t="n"/>
      <c r="J99" s="43" t="n"/>
      <c r="K99" s="69" t="n"/>
      <c r="L99" s="70" t="str">
        <f>IF(AND(ISNUMBER($H99),ISNUMBER($K99)),$H99*$K99,"")</f>
        <v/>
      </c>
      <c r="M99" s="70" t="str">
        <f>IF($C99="","",SUMIF('Insumos'!$B$5:$B$304,$C99,'Insumos'!$K$5:$K$304))</f>
        <v/>
      </c>
      <c r="N99" s="70" t="str">
        <f>IF(ISNUMBER($L99),$L99-IF(AND($C99&lt;&gt;"",N($H99)&gt;0),N($M99)*$H99/SUMIF('Producción'!$C$5:$C$304,$C99,'Producción'!$H$5:$H$304),0),"")</f>
        <v/>
      </c>
      <c r="O99" s="43" t="str">
        <f>IF(AND($B99="",$F99=""),"",ML_RESP)</f>
        <v/>
      </c>
      <c r="P99" s="45" t="n"/>
      <c r="Q99" s="45" t="n"/>
      <c r="R99" s="45" t="n"/>
    </row>
    <row r="100">
      <c r="A100" s="57" t="inlineStr">
        <is>
          <t>P-096</t>
        </is>
      </c>
      <c r="B100" s="59" t="n"/>
      <c r="C100" s="48" t="str">
        <f>IF(AND($B100="",$F100=""),"",IF(COUNTIF('Plan Cultivos'!$D$5:$D$204,"?*")=1,INDEX('Plan Cultivos'!$A$5:$A$204,MATCH("?*",'Plan Cultivos'!$D$5:$D$204,0)),""))</f>
        <v/>
      </c>
      <c r="D100" s="58" t="str">
        <f>IF(AND($B100="",$F100=""),"",ML_N)</f>
        <v/>
      </c>
      <c r="E100" s="48" t="str">
        <f>IF($C100="","",IFERROR(VLOOKUP($C100,'Plan Cultivos'!$A$5:$D$204,4,FALSE)&amp;"",""))</f>
        <v/>
      </c>
      <c r="F100" s="75" t="n"/>
      <c r="G100" s="75" t="n"/>
      <c r="H100" s="62" t="str">
        <f>IF(ISNUMBER($F100),MAX(0,$F100-N($G100)),"")</f>
        <v/>
      </c>
      <c r="I100" s="48" t="n"/>
      <c r="J100" s="48" t="n"/>
      <c r="K100" s="71" t="n"/>
      <c r="L100" s="72" t="str">
        <f>IF(AND(ISNUMBER($H100),ISNUMBER($K100)),$H100*$K100,"")</f>
        <v/>
      </c>
      <c r="M100" s="72" t="str">
        <f>IF($C100="","",SUMIF('Insumos'!$B$5:$B$304,$C100,'Insumos'!$K$5:$K$304))</f>
        <v/>
      </c>
      <c r="N100" s="72" t="str">
        <f>IF(ISNUMBER($L100),$L100-IF(AND($C100&lt;&gt;"",N($H100)&gt;0),N($M100)*$H100/SUMIF('Producción'!$C$5:$C$304,$C100,'Producción'!$H$5:$H$304),0),"")</f>
        <v/>
      </c>
      <c r="O100" s="48" t="str">
        <f>IF(AND($B100="",$F100=""),"",ML_RESP)</f>
        <v/>
      </c>
      <c r="P100" s="47" t="n"/>
      <c r="Q100" s="47" t="n"/>
      <c r="R100" s="47" t="n"/>
    </row>
    <row r="101">
      <c r="A101" s="42" t="inlineStr">
        <is>
          <t>P-097</t>
        </is>
      </c>
      <c r="B101" s="52" t="n"/>
      <c r="C101" s="43" t="str">
        <f>IF(AND($B101="",$F101=""),"",IF(COUNTIF('Plan Cultivos'!$D$5:$D$204,"?*")=1,INDEX('Plan Cultivos'!$A$5:$A$204,MATCH("?*",'Plan Cultivos'!$D$5:$D$204,0)),""))</f>
        <v/>
      </c>
      <c r="D101" s="41" t="str">
        <f>IF(AND($B101="",$F101=""),"",ML_N)</f>
        <v/>
      </c>
      <c r="E101" s="43" t="str">
        <f>IF($C101="","",IFERROR(VLOOKUP($C101,'Plan Cultivos'!$A$5:$D$204,4,FALSE)&amp;"",""))</f>
        <v/>
      </c>
      <c r="F101" s="74" t="n"/>
      <c r="G101" s="74" t="n"/>
      <c r="H101" s="55" t="str">
        <f>IF(ISNUMBER($F101),MAX(0,$F101-N($G101)),"")</f>
        <v/>
      </c>
      <c r="I101" s="43" t="n"/>
      <c r="J101" s="43" t="n"/>
      <c r="K101" s="69" t="n"/>
      <c r="L101" s="70" t="str">
        <f>IF(AND(ISNUMBER($H101),ISNUMBER($K101)),$H101*$K101,"")</f>
        <v/>
      </c>
      <c r="M101" s="70" t="str">
        <f>IF($C101="","",SUMIF('Insumos'!$B$5:$B$304,$C101,'Insumos'!$K$5:$K$304))</f>
        <v/>
      </c>
      <c r="N101" s="70" t="str">
        <f>IF(ISNUMBER($L101),$L101-IF(AND($C101&lt;&gt;"",N($H101)&gt;0),N($M101)*$H101/SUMIF('Producción'!$C$5:$C$304,$C101,'Producción'!$H$5:$H$304),0),"")</f>
        <v/>
      </c>
      <c r="O101" s="43" t="str">
        <f>IF(AND($B101="",$F101=""),"",ML_RESP)</f>
        <v/>
      </c>
      <c r="P101" s="45" t="n"/>
      <c r="Q101" s="45" t="n"/>
      <c r="R101" s="45" t="n"/>
    </row>
    <row r="102">
      <c r="A102" s="57" t="inlineStr">
        <is>
          <t>P-098</t>
        </is>
      </c>
      <c r="B102" s="59" t="n"/>
      <c r="C102" s="48" t="str">
        <f>IF(AND($B102="",$F102=""),"",IF(COUNTIF('Plan Cultivos'!$D$5:$D$204,"?*")=1,INDEX('Plan Cultivos'!$A$5:$A$204,MATCH("?*",'Plan Cultivos'!$D$5:$D$204,0)),""))</f>
        <v/>
      </c>
      <c r="D102" s="58" t="str">
        <f>IF(AND($B102="",$F102=""),"",ML_N)</f>
        <v/>
      </c>
      <c r="E102" s="48" t="str">
        <f>IF($C102="","",IFERROR(VLOOKUP($C102,'Plan Cultivos'!$A$5:$D$204,4,FALSE)&amp;"",""))</f>
        <v/>
      </c>
      <c r="F102" s="75" t="n"/>
      <c r="G102" s="75" t="n"/>
      <c r="H102" s="62" t="str">
        <f>IF(ISNUMBER($F102),MAX(0,$F102-N($G102)),"")</f>
        <v/>
      </c>
      <c r="I102" s="48" t="n"/>
      <c r="J102" s="48" t="n"/>
      <c r="K102" s="71" t="n"/>
      <c r="L102" s="72" t="str">
        <f>IF(AND(ISNUMBER($H102),ISNUMBER($K102)),$H102*$K102,"")</f>
        <v/>
      </c>
      <c r="M102" s="72" t="str">
        <f>IF($C102="","",SUMIF('Insumos'!$B$5:$B$304,$C102,'Insumos'!$K$5:$K$304))</f>
        <v/>
      </c>
      <c r="N102" s="72" t="str">
        <f>IF(ISNUMBER($L102),$L102-IF(AND($C102&lt;&gt;"",N($H102)&gt;0),N($M102)*$H102/SUMIF('Producción'!$C$5:$C$304,$C102,'Producción'!$H$5:$H$304),0),"")</f>
        <v/>
      </c>
      <c r="O102" s="48" t="str">
        <f>IF(AND($B102="",$F102=""),"",ML_RESP)</f>
        <v/>
      </c>
      <c r="P102" s="47" t="n"/>
      <c r="Q102" s="47" t="n"/>
      <c r="R102" s="47" t="n"/>
    </row>
    <row r="103">
      <c r="A103" s="42" t="inlineStr">
        <is>
          <t>P-099</t>
        </is>
      </c>
      <c r="B103" s="52" t="n"/>
      <c r="C103" s="43" t="str">
        <f>IF(AND($B103="",$F103=""),"",IF(COUNTIF('Plan Cultivos'!$D$5:$D$204,"?*")=1,INDEX('Plan Cultivos'!$A$5:$A$204,MATCH("?*",'Plan Cultivos'!$D$5:$D$204,0)),""))</f>
        <v/>
      </c>
      <c r="D103" s="41" t="str">
        <f>IF(AND($B103="",$F103=""),"",ML_N)</f>
        <v/>
      </c>
      <c r="E103" s="43" t="str">
        <f>IF($C103="","",IFERROR(VLOOKUP($C103,'Plan Cultivos'!$A$5:$D$204,4,FALSE)&amp;"",""))</f>
        <v/>
      </c>
      <c r="F103" s="74" t="n"/>
      <c r="G103" s="74" t="n"/>
      <c r="H103" s="55" t="str">
        <f>IF(ISNUMBER($F103),MAX(0,$F103-N($G103)),"")</f>
        <v/>
      </c>
      <c r="I103" s="43" t="n"/>
      <c r="J103" s="43" t="n"/>
      <c r="K103" s="69" t="n"/>
      <c r="L103" s="70" t="str">
        <f>IF(AND(ISNUMBER($H103),ISNUMBER($K103)),$H103*$K103,"")</f>
        <v/>
      </c>
      <c r="M103" s="70" t="str">
        <f>IF($C103="","",SUMIF('Insumos'!$B$5:$B$304,$C103,'Insumos'!$K$5:$K$304))</f>
        <v/>
      </c>
      <c r="N103" s="70" t="str">
        <f>IF(ISNUMBER($L103),$L103-IF(AND($C103&lt;&gt;"",N($H103)&gt;0),N($M103)*$H103/SUMIF('Producción'!$C$5:$C$304,$C103,'Producción'!$H$5:$H$304),0),"")</f>
        <v/>
      </c>
      <c r="O103" s="43" t="str">
        <f>IF(AND($B103="",$F103=""),"",ML_RESP)</f>
        <v/>
      </c>
      <c r="P103" s="45" t="n"/>
      <c r="Q103" s="45" t="n"/>
      <c r="R103" s="45" t="n"/>
    </row>
    <row r="104">
      <c r="A104" s="57" t="inlineStr">
        <is>
          <t>P-100</t>
        </is>
      </c>
      <c r="B104" s="59" t="n"/>
      <c r="C104" s="48" t="str">
        <f>IF(AND($B104="",$F104=""),"",IF(COUNTIF('Plan Cultivos'!$D$5:$D$204,"?*")=1,INDEX('Plan Cultivos'!$A$5:$A$204,MATCH("?*",'Plan Cultivos'!$D$5:$D$204,0)),""))</f>
        <v/>
      </c>
      <c r="D104" s="58" t="str">
        <f>IF(AND($B104="",$F104=""),"",ML_N)</f>
        <v/>
      </c>
      <c r="E104" s="48" t="str">
        <f>IF($C104="","",IFERROR(VLOOKUP($C104,'Plan Cultivos'!$A$5:$D$204,4,FALSE)&amp;"",""))</f>
        <v/>
      </c>
      <c r="F104" s="75" t="n"/>
      <c r="G104" s="75" t="n"/>
      <c r="H104" s="62" t="str">
        <f>IF(ISNUMBER($F104),MAX(0,$F104-N($G104)),"")</f>
        <v/>
      </c>
      <c r="I104" s="48" t="n"/>
      <c r="J104" s="48" t="n"/>
      <c r="K104" s="71" t="n"/>
      <c r="L104" s="72" t="str">
        <f>IF(AND(ISNUMBER($H104),ISNUMBER($K104)),$H104*$K104,"")</f>
        <v/>
      </c>
      <c r="M104" s="72" t="str">
        <f>IF($C104="","",SUMIF('Insumos'!$B$5:$B$304,$C104,'Insumos'!$K$5:$K$304))</f>
        <v/>
      </c>
      <c r="N104" s="72" t="str">
        <f>IF(ISNUMBER($L104),$L104-IF(AND($C104&lt;&gt;"",N($H104)&gt;0),N($M104)*$H104/SUMIF('Producción'!$C$5:$C$304,$C104,'Producción'!$H$5:$H$304),0),"")</f>
        <v/>
      </c>
      <c r="O104" s="48" t="str">
        <f>IF(AND($B104="",$F104=""),"",ML_RESP)</f>
        <v/>
      </c>
      <c r="P104" s="47" t="n"/>
      <c r="Q104" s="47" t="n"/>
      <c r="R104" s="47" t="n"/>
    </row>
    <row r="105">
      <c r="A105" s="42" t="inlineStr">
        <is>
          <t>P-101</t>
        </is>
      </c>
      <c r="B105" s="52" t="n"/>
      <c r="C105" s="43" t="str">
        <f>IF(AND($B105="",$F105=""),"",IF(COUNTIF('Plan Cultivos'!$D$5:$D$204,"?*")=1,INDEX('Plan Cultivos'!$A$5:$A$204,MATCH("?*",'Plan Cultivos'!$D$5:$D$204,0)),""))</f>
        <v/>
      </c>
      <c r="D105" s="41" t="str">
        <f>IF(AND($B105="",$F105=""),"",ML_N)</f>
        <v/>
      </c>
      <c r="E105" s="43" t="str">
        <f>IF($C105="","",IFERROR(VLOOKUP($C105,'Plan Cultivos'!$A$5:$D$204,4,FALSE)&amp;"",""))</f>
        <v/>
      </c>
      <c r="F105" s="74" t="n"/>
      <c r="G105" s="74" t="n"/>
      <c r="H105" s="55" t="str">
        <f>IF(ISNUMBER($F105),MAX(0,$F105-N($G105)),"")</f>
        <v/>
      </c>
      <c r="I105" s="43" t="n"/>
      <c r="J105" s="43" t="n"/>
      <c r="K105" s="69" t="n"/>
      <c r="L105" s="70" t="str">
        <f>IF(AND(ISNUMBER($H105),ISNUMBER($K105)),$H105*$K105,"")</f>
        <v/>
      </c>
      <c r="M105" s="70" t="str">
        <f>IF($C105="","",SUMIF('Insumos'!$B$5:$B$304,$C105,'Insumos'!$K$5:$K$304))</f>
        <v/>
      </c>
      <c r="N105" s="70" t="str">
        <f>IF(ISNUMBER($L105),$L105-IF(AND($C105&lt;&gt;"",N($H105)&gt;0),N($M105)*$H105/SUMIF('Producción'!$C$5:$C$304,$C105,'Producción'!$H$5:$H$304),0),"")</f>
        <v/>
      </c>
      <c r="O105" s="43" t="str">
        <f>IF(AND($B105="",$F105=""),"",ML_RESP)</f>
        <v/>
      </c>
      <c r="P105" s="45" t="n"/>
      <c r="Q105" s="45" t="n"/>
      <c r="R105" s="45" t="n"/>
    </row>
    <row r="106">
      <c r="A106" s="57" t="inlineStr">
        <is>
          <t>P-102</t>
        </is>
      </c>
      <c r="B106" s="59" t="n"/>
      <c r="C106" s="48" t="str">
        <f>IF(AND($B106="",$F106=""),"",IF(COUNTIF('Plan Cultivos'!$D$5:$D$204,"?*")=1,INDEX('Plan Cultivos'!$A$5:$A$204,MATCH("?*",'Plan Cultivos'!$D$5:$D$204,0)),""))</f>
        <v/>
      </c>
      <c r="D106" s="58" t="str">
        <f>IF(AND($B106="",$F106=""),"",ML_N)</f>
        <v/>
      </c>
      <c r="E106" s="48" t="str">
        <f>IF($C106="","",IFERROR(VLOOKUP($C106,'Plan Cultivos'!$A$5:$D$204,4,FALSE)&amp;"",""))</f>
        <v/>
      </c>
      <c r="F106" s="75" t="n"/>
      <c r="G106" s="75" t="n"/>
      <c r="H106" s="62" t="str">
        <f>IF(ISNUMBER($F106),MAX(0,$F106-N($G106)),"")</f>
        <v/>
      </c>
      <c r="I106" s="48" t="n"/>
      <c r="J106" s="48" t="n"/>
      <c r="K106" s="71" t="n"/>
      <c r="L106" s="72" t="str">
        <f>IF(AND(ISNUMBER($H106),ISNUMBER($K106)),$H106*$K106,"")</f>
        <v/>
      </c>
      <c r="M106" s="72" t="str">
        <f>IF($C106="","",SUMIF('Insumos'!$B$5:$B$304,$C106,'Insumos'!$K$5:$K$304))</f>
        <v/>
      </c>
      <c r="N106" s="72" t="str">
        <f>IF(ISNUMBER($L106),$L106-IF(AND($C106&lt;&gt;"",N($H106)&gt;0),N($M106)*$H106/SUMIF('Producción'!$C$5:$C$304,$C106,'Producción'!$H$5:$H$304),0),"")</f>
        <v/>
      </c>
      <c r="O106" s="48" t="str">
        <f>IF(AND($B106="",$F106=""),"",ML_RESP)</f>
        <v/>
      </c>
      <c r="P106" s="47" t="n"/>
      <c r="Q106" s="47" t="n"/>
      <c r="R106" s="47" t="n"/>
    </row>
    <row r="107">
      <c r="A107" s="42" t="inlineStr">
        <is>
          <t>P-103</t>
        </is>
      </c>
      <c r="B107" s="52" t="n"/>
      <c r="C107" s="43" t="str">
        <f>IF(AND($B107="",$F107=""),"",IF(COUNTIF('Plan Cultivos'!$D$5:$D$204,"?*")=1,INDEX('Plan Cultivos'!$A$5:$A$204,MATCH("?*",'Plan Cultivos'!$D$5:$D$204,0)),""))</f>
        <v/>
      </c>
      <c r="D107" s="41" t="str">
        <f>IF(AND($B107="",$F107=""),"",ML_N)</f>
        <v/>
      </c>
      <c r="E107" s="43" t="str">
        <f>IF($C107="","",IFERROR(VLOOKUP($C107,'Plan Cultivos'!$A$5:$D$204,4,FALSE)&amp;"",""))</f>
        <v/>
      </c>
      <c r="F107" s="74" t="n"/>
      <c r="G107" s="74" t="n"/>
      <c r="H107" s="55" t="str">
        <f>IF(ISNUMBER($F107),MAX(0,$F107-N($G107)),"")</f>
        <v/>
      </c>
      <c r="I107" s="43" t="n"/>
      <c r="J107" s="43" t="n"/>
      <c r="K107" s="69" t="n"/>
      <c r="L107" s="70" t="str">
        <f>IF(AND(ISNUMBER($H107),ISNUMBER($K107)),$H107*$K107,"")</f>
        <v/>
      </c>
      <c r="M107" s="70" t="str">
        <f>IF($C107="","",SUMIF('Insumos'!$B$5:$B$304,$C107,'Insumos'!$K$5:$K$304))</f>
        <v/>
      </c>
      <c r="N107" s="70" t="str">
        <f>IF(ISNUMBER($L107),$L107-IF(AND($C107&lt;&gt;"",N($H107)&gt;0),N($M107)*$H107/SUMIF('Producción'!$C$5:$C$304,$C107,'Producción'!$H$5:$H$304),0),"")</f>
        <v/>
      </c>
      <c r="O107" s="43" t="str">
        <f>IF(AND($B107="",$F107=""),"",ML_RESP)</f>
        <v/>
      </c>
      <c r="P107" s="45" t="n"/>
      <c r="Q107" s="45" t="n"/>
      <c r="R107" s="45" t="n"/>
    </row>
    <row r="108">
      <c r="A108" s="57" t="inlineStr">
        <is>
          <t>P-104</t>
        </is>
      </c>
      <c r="B108" s="59" t="n"/>
      <c r="C108" s="48" t="str">
        <f>IF(AND($B108="",$F108=""),"",IF(COUNTIF('Plan Cultivos'!$D$5:$D$204,"?*")=1,INDEX('Plan Cultivos'!$A$5:$A$204,MATCH("?*",'Plan Cultivos'!$D$5:$D$204,0)),""))</f>
        <v/>
      </c>
      <c r="D108" s="58" t="str">
        <f>IF(AND($B108="",$F108=""),"",ML_N)</f>
        <v/>
      </c>
      <c r="E108" s="48" t="str">
        <f>IF($C108="","",IFERROR(VLOOKUP($C108,'Plan Cultivos'!$A$5:$D$204,4,FALSE)&amp;"",""))</f>
        <v/>
      </c>
      <c r="F108" s="75" t="n"/>
      <c r="G108" s="75" t="n"/>
      <c r="H108" s="62" t="str">
        <f>IF(ISNUMBER($F108),MAX(0,$F108-N($G108)),"")</f>
        <v/>
      </c>
      <c r="I108" s="48" t="n"/>
      <c r="J108" s="48" t="n"/>
      <c r="K108" s="71" t="n"/>
      <c r="L108" s="72" t="str">
        <f>IF(AND(ISNUMBER($H108),ISNUMBER($K108)),$H108*$K108,"")</f>
        <v/>
      </c>
      <c r="M108" s="72" t="str">
        <f>IF($C108="","",SUMIF('Insumos'!$B$5:$B$304,$C108,'Insumos'!$K$5:$K$304))</f>
        <v/>
      </c>
      <c r="N108" s="72" t="str">
        <f>IF(ISNUMBER($L108),$L108-IF(AND($C108&lt;&gt;"",N($H108)&gt;0),N($M108)*$H108/SUMIF('Producción'!$C$5:$C$304,$C108,'Producción'!$H$5:$H$304),0),"")</f>
        <v/>
      </c>
      <c r="O108" s="48" t="str">
        <f>IF(AND($B108="",$F108=""),"",ML_RESP)</f>
        <v/>
      </c>
      <c r="P108" s="47" t="n"/>
      <c r="Q108" s="47" t="n"/>
      <c r="R108" s="47" t="n"/>
    </row>
    <row r="109">
      <c r="A109" s="42" t="inlineStr">
        <is>
          <t>P-105</t>
        </is>
      </c>
      <c r="B109" s="52" t="n"/>
      <c r="C109" s="43" t="str">
        <f>IF(AND($B109="",$F109=""),"",IF(COUNTIF('Plan Cultivos'!$D$5:$D$204,"?*")=1,INDEX('Plan Cultivos'!$A$5:$A$204,MATCH("?*",'Plan Cultivos'!$D$5:$D$204,0)),""))</f>
        <v/>
      </c>
      <c r="D109" s="41" t="str">
        <f>IF(AND($B109="",$F109=""),"",ML_N)</f>
        <v/>
      </c>
      <c r="E109" s="43" t="str">
        <f>IF($C109="","",IFERROR(VLOOKUP($C109,'Plan Cultivos'!$A$5:$D$204,4,FALSE)&amp;"",""))</f>
        <v/>
      </c>
      <c r="F109" s="74" t="n"/>
      <c r="G109" s="74" t="n"/>
      <c r="H109" s="55" t="str">
        <f>IF(ISNUMBER($F109),MAX(0,$F109-N($G109)),"")</f>
        <v/>
      </c>
      <c r="I109" s="43" t="n"/>
      <c r="J109" s="43" t="n"/>
      <c r="K109" s="69" t="n"/>
      <c r="L109" s="70" t="str">
        <f>IF(AND(ISNUMBER($H109),ISNUMBER($K109)),$H109*$K109,"")</f>
        <v/>
      </c>
      <c r="M109" s="70" t="str">
        <f>IF($C109="","",SUMIF('Insumos'!$B$5:$B$304,$C109,'Insumos'!$K$5:$K$304))</f>
        <v/>
      </c>
      <c r="N109" s="70" t="str">
        <f>IF(ISNUMBER($L109),$L109-IF(AND($C109&lt;&gt;"",N($H109)&gt;0),N($M109)*$H109/SUMIF('Producción'!$C$5:$C$304,$C109,'Producción'!$H$5:$H$304),0),"")</f>
        <v/>
      </c>
      <c r="O109" s="43" t="str">
        <f>IF(AND($B109="",$F109=""),"",ML_RESP)</f>
        <v/>
      </c>
      <c r="P109" s="45" t="n"/>
      <c r="Q109" s="45" t="n"/>
      <c r="R109" s="45" t="n"/>
    </row>
    <row r="110">
      <c r="A110" s="57" t="inlineStr">
        <is>
          <t>P-106</t>
        </is>
      </c>
      <c r="B110" s="59" t="n"/>
      <c r="C110" s="48" t="str">
        <f>IF(AND($B110="",$F110=""),"",IF(COUNTIF('Plan Cultivos'!$D$5:$D$204,"?*")=1,INDEX('Plan Cultivos'!$A$5:$A$204,MATCH("?*",'Plan Cultivos'!$D$5:$D$204,0)),""))</f>
        <v/>
      </c>
      <c r="D110" s="58" t="str">
        <f>IF(AND($B110="",$F110=""),"",ML_N)</f>
        <v/>
      </c>
      <c r="E110" s="48" t="str">
        <f>IF($C110="","",IFERROR(VLOOKUP($C110,'Plan Cultivos'!$A$5:$D$204,4,FALSE)&amp;"",""))</f>
        <v/>
      </c>
      <c r="F110" s="75" t="n"/>
      <c r="G110" s="75" t="n"/>
      <c r="H110" s="62" t="str">
        <f>IF(ISNUMBER($F110),MAX(0,$F110-N($G110)),"")</f>
        <v/>
      </c>
      <c r="I110" s="48" t="n"/>
      <c r="J110" s="48" t="n"/>
      <c r="K110" s="71" t="n"/>
      <c r="L110" s="72" t="str">
        <f>IF(AND(ISNUMBER($H110),ISNUMBER($K110)),$H110*$K110,"")</f>
        <v/>
      </c>
      <c r="M110" s="72" t="str">
        <f>IF($C110="","",SUMIF('Insumos'!$B$5:$B$304,$C110,'Insumos'!$K$5:$K$304))</f>
        <v/>
      </c>
      <c r="N110" s="72" t="str">
        <f>IF(ISNUMBER($L110),$L110-IF(AND($C110&lt;&gt;"",N($H110)&gt;0),N($M110)*$H110/SUMIF('Producción'!$C$5:$C$304,$C110,'Producción'!$H$5:$H$304),0),"")</f>
        <v/>
      </c>
      <c r="O110" s="48" t="str">
        <f>IF(AND($B110="",$F110=""),"",ML_RESP)</f>
        <v/>
      </c>
      <c r="P110" s="47" t="n"/>
      <c r="Q110" s="47" t="n"/>
      <c r="R110" s="47" t="n"/>
    </row>
    <row r="111">
      <c r="A111" s="42" t="inlineStr">
        <is>
          <t>P-107</t>
        </is>
      </c>
      <c r="B111" s="52" t="n"/>
      <c r="C111" s="43" t="str">
        <f>IF(AND($B111="",$F111=""),"",IF(COUNTIF('Plan Cultivos'!$D$5:$D$204,"?*")=1,INDEX('Plan Cultivos'!$A$5:$A$204,MATCH("?*",'Plan Cultivos'!$D$5:$D$204,0)),""))</f>
        <v/>
      </c>
      <c r="D111" s="41" t="str">
        <f>IF(AND($B111="",$F111=""),"",ML_N)</f>
        <v/>
      </c>
      <c r="E111" s="43" t="str">
        <f>IF($C111="","",IFERROR(VLOOKUP($C111,'Plan Cultivos'!$A$5:$D$204,4,FALSE)&amp;"",""))</f>
        <v/>
      </c>
      <c r="F111" s="74" t="n"/>
      <c r="G111" s="74" t="n"/>
      <c r="H111" s="55" t="str">
        <f>IF(ISNUMBER($F111),MAX(0,$F111-N($G111)),"")</f>
        <v/>
      </c>
      <c r="I111" s="43" t="n"/>
      <c r="J111" s="43" t="n"/>
      <c r="K111" s="69" t="n"/>
      <c r="L111" s="70" t="str">
        <f>IF(AND(ISNUMBER($H111),ISNUMBER($K111)),$H111*$K111,"")</f>
        <v/>
      </c>
      <c r="M111" s="70" t="str">
        <f>IF($C111="","",SUMIF('Insumos'!$B$5:$B$304,$C111,'Insumos'!$K$5:$K$304))</f>
        <v/>
      </c>
      <c r="N111" s="70" t="str">
        <f>IF(ISNUMBER($L111),$L111-IF(AND($C111&lt;&gt;"",N($H111)&gt;0),N($M111)*$H111/SUMIF('Producción'!$C$5:$C$304,$C111,'Producción'!$H$5:$H$304),0),"")</f>
        <v/>
      </c>
      <c r="O111" s="43" t="str">
        <f>IF(AND($B111="",$F111=""),"",ML_RESP)</f>
        <v/>
      </c>
      <c r="P111" s="45" t="n"/>
      <c r="Q111" s="45" t="n"/>
      <c r="R111" s="45" t="n"/>
    </row>
    <row r="112">
      <c r="A112" s="57" t="inlineStr">
        <is>
          <t>P-108</t>
        </is>
      </c>
      <c r="B112" s="59" t="n"/>
      <c r="C112" s="48" t="str">
        <f>IF(AND($B112="",$F112=""),"",IF(COUNTIF('Plan Cultivos'!$D$5:$D$204,"?*")=1,INDEX('Plan Cultivos'!$A$5:$A$204,MATCH("?*",'Plan Cultivos'!$D$5:$D$204,0)),""))</f>
        <v/>
      </c>
      <c r="D112" s="58" t="str">
        <f>IF(AND($B112="",$F112=""),"",ML_N)</f>
        <v/>
      </c>
      <c r="E112" s="48" t="str">
        <f>IF($C112="","",IFERROR(VLOOKUP($C112,'Plan Cultivos'!$A$5:$D$204,4,FALSE)&amp;"",""))</f>
        <v/>
      </c>
      <c r="F112" s="75" t="n"/>
      <c r="G112" s="75" t="n"/>
      <c r="H112" s="62" t="str">
        <f>IF(ISNUMBER($F112),MAX(0,$F112-N($G112)),"")</f>
        <v/>
      </c>
      <c r="I112" s="48" t="n"/>
      <c r="J112" s="48" t="n"/>
      <c r="K112" s="71" t="n"/>
      <c r="L112" s="72" t="str">
        <f>IF(AND(ISNUMBER($H112),ISNUMBER($K112)),$H112*$K112,"")</f>
        <v/>
      </c>
      <c r="M112" s="72" t="str">
        <f>IF($C112="","",SUMIF('Insumos'!$B$5:$B$304,$C112,'Insumos'!$K$5:$K$304))</f>
        <v/>
      </c>
      <c r="N112" s="72" t="str">
        <f>IF(ISNUMBER($L112),$L112-IF(AND($C112&lt;&gt;"",N($H112)&gt;0),N($M112)*$H112/SUMIF('Producción'!$C$5:$C$304,$C112,'Producción'!$H$5:$H$304),0),"")</f>
        <v/>
      </c>
      <c r="O112" s="48" t="str">
        <f>IF(AND($B112="",$F112=""),"",ML_RESP)</f>
        <v/>
      </c>
      <c r="P112" s="47" t="n"/>
      <c r="Q112" s="47" t="n"/>
      <c r="R112" s="47" t="n"/>
    </row>
    <row r="113">
      <c r="A113" s="42" t="inlineStr">
        <is>
          <t>P-109</t>
        </is>
      </c>
      <c r="B113" s="52" t="n"/>
      <c r="C113" s="43" t="str">
        <f>IF(AND($B113="",$F113=""),"",IF(COUNTIF('Plan Cultivos'!$D$5:$D$204,"?*")=1,INDEX('Plan Cultivos'!$A$5:$A$204,MATCH("?*",'Plan Cultivos'!$D$5:$D$204,0)),""))</f>
        <v/>
      </c>
      <c r="D113" s="41" t="str">
        <f>IF(AND($B113="",$F113=""),"",ML_N)</f>
        <v/>
      </c>
      <c r="E113" s="43" t="str">
        <f>IF($C113="","",IFERROR(VLOOKUP($C113,'Plan Cultivos'!$A$5:$D$204,4,FALSE)&amp;"",""))</f>
        <v/>
      </c>
      <c r="F113" s="74" t="n"/>
      <c r="G113" s="74" t="n"/>
      <c r="H113" s="55" t="str">
        <f>IF(ISNUMBER($F113),MAX(0,$F113-N($G113)),"")</f>
        <v/>
      </c>
      <c r="I113" s="43" t="n"/>
      <c r="J113" s="43" t="n"/>
      <c r="K113" s="69" t="n"/>
      <c r="L113" s="70" t="str">
        <f>IF(AND(ISNUMBER($H113),ISNUMBER($K113)),$H113*$K113,"")</f>
        <v/>
      </c>
      <c r="M113" s="70" t="str">
        <f>IF($C113="","",SUMIF('Insumos'!$B$5:$B$304,$C113,'Insumos'!$K$5:$K$304))</f>
        <v/>
      </c>
      <c r="N113" s="70" t="str">
        <f>IF(ISNUMBER($L113),$L113-IF(AND($C113&lt;&gt;"",N($H113)&gt;0),N($M113)*$H113/SUMIF('Producción'!$C$5:$C$304,$C113,'Producción'!$H$5:$H$304),0),"")</f>
        <v/>
      </c>
      <c r="O113" s="43" t="str">
        <f>IF(AND($B113="",$F113=""),"",ML_RESP)</f>
        <v/>
      </c>
      <c r="P113" s="45" t="n"/>
      <c r="Q113" s="45" t="n"/>
      <c r="R113" s="45" t="n"/>
    </row>
    <row r="114">
      <c r="A114" s="57" t="inlineStr">
        <is>
          <t>P-110</t>
        </is>
      </c>
      <c r="B114" s="59" t="n"/>
      <c r="C114" s="48" t="str">
        <f>IF(AND($B114="",$F114=""),"",IF(COUNTIF('Plan Cultivos'!$D$5:$D$204,"?*")=1,INDEX('Plan Cultivos'!$A$5:$A$204,MATCH("?*",'Plan Cultivos'!$D$5:$D$204,0)),""))</f>
        <v/>
      </c>
      <c r="D114" s="58" t="str">
        <f>IF(AND($B114="",$F114=""),"",ML_N)</f>
        <v/>
      </c>
      <c r="E114" s="48" t="str">
        <f>IF($C114="","",IFERROR(VLOOKUP($C114,'Plan Cultivos'!$A$5:$D$204,4,FALSE)&amp;"",""))</f>
        <v/>
      </c>
      <c r="F114" s="75" t="n"/>
      <c r="G114" s="75" t="n"/>
      <c r="H114" s="62" t="str">
        <f>IF(ISNUMBER($F114),MAX(0,$F114-N($G114)),"")</f>
        <v/>
      </c>
      <c r="I114" s="48" t="n"/>
      <c r="J114" s="48" t="n"/>
      <c r="K114" s="71" t="n"/>
      <c r="L114" s="72" t="str">
        <f>IF(AND(ISNUMBER($H114),ISNUMBER($K114)),$H114*$K114,"")</f>
        <v/>
      </c>
      <c r="M114" s="72" t="str">
        <f>IF($C114="","",SUMIF('Insumos'!$B$5:$B$304,$C114,'Insumos'!$K$5:$K$304))</f>
        <v/>
      </c>
      <c r="N114" s="72" t="str">
        <f>IF(ISNUMBER($L114),$L114-IF(AND($C114&lt;&gt;"",N($H114)&gt;0),N($M114)*$H114/SUMIF('Producción'!$C$5:$C$304,$C114,'Producción'!$H$5:$H$304),0),"")</f>
        <v/>
      </c>
      <c r="O114" s="48" t="str">
        <f>IF(AND($B114="",$F114=""),"",ML_RESP)</f>
        <v/>
      </c>
      <c r="P114" s="47" t="n"/>
      <c r="Q114" s="47" t="n"/>
      <c r="R114" s="47" t="n"/>
    </row>
    <row r="115">
      <c r="A115" s="42" t="inlineStr">
        <is>
          <t>P-111</t>
        </is>
      </c>
      <c r="B115" s="52" t="n"/>
      <c r="C115" s="43" t="str">
        <f>IF(AND($B115="",$F115=""),"",IF(COUNTIF('Plan Cultivos'!$D$5:$D$204,"?*")=1,INDEX('Plan Cultivos'!$A$5:$A$204,MATCH("?*",'Plan Cultivos'!$D$5:$D$204,0)),""))</f>
        <v/>
      </c>
      <c r="D115" s="41" t="str">
        <f>IF(AND($B115="",$F115=""),"",ML_N)</f>
        <v/>
      </c>
      <c r="E115" s="43" t="str">
        <f>IF($C115="","",IFERROR(VLOOKUP($C115,'Plan Cultivos'!$A$5:$D$204,4,FALSE)&amp;"",""))</f>
        <v/>
      </c>
      <c r="F115" s="74" t="n"/>
      <c r="G115" s="74" t="n"/>
      <c r="H115" s="55" t="str">
        <f>IF(ISNUMBER($F115),MAX(0,$F115-N($G115)),"")</f>
        <v/>
      </c>
      <c r="I115" s="43" t="n"/>
      <c r="J115" s="43" t="n"/>
      <c r="K115" s="69" t="n"/>
      <c r="L115" s="70" t="str">
        <f>IF(AND(ISNUMBER($H115),ISNUMBER($K115)),$H115*$K115,"")</f>
        <v/>
      </c>
      <c r="M115" s="70" t="str">
        <f>IF($C115="","",SUMIF('Insumos'!$B$5:$B$304,$C115,'Insumos'!$K$5:$K$304))</f>
        <v/>
      </c>
      <c r="N115" s="70" t="str">
        <f>IF(ISNUMBER($L115),$L115-IF(AND($C115&lt;&gt;"",N($H115)&gt;0),N($M115)*$H115/SUMIF('Producción'!$C$5:$C$304,$C115,'Producción'!$H$5:$H$304),0),"")</f>
        <v/>
      </c>
      <c r="O115" s="43" t="str">
        <f>IF(AND($B115="",$F115=""),"",ML_RESP)</f>
        <v/>
      </c>
      <c r="P115" s="45" t="n"/>
      <c r="Q115" s="45" t="n"/>
      <c r="R115" s="45" t="n"/>
    </row>
    <row r="116">
      <c r="A116" s="57" t="inlineStr">
        <is>
          <t>P-112</t>
        </is>
      </c>
      <c r="B116" s="59" t="n"/>
      <c r="C116" s="48" t="str">
        <f>IF(AND($B116="",$F116=""),"",IF(COUNTIF('Plan Cultivos'!$D$5:$D$204,"?*")=1,INDEX('Plan Cultivos'!$A$5:$A$204,MATCH("?*",'Plan Cultivos'!$D$5:$D$204,0)),""))</f>
        <v/>
      </c>
      <c r="D116" s="58" t="str">
        <f>IF(AND($B116="",$F116=""),"",ML_N)</f>
        <v/>
      </c>
      <c r="E116" s="48" t="str">
        <f>IF($C116="","",IFERROR(VLOOKUP($C116,'Plan Cultivos'!$A$5:$D$204,4,FALSE)&amp;"",""))</f>
        <v/>
      </c>
      <c r="F116" s="75" t="n"/>
      <c r="G116" s="75" t="n"/>
      <c r="H116" s="62" t="str">
        <f>IF(ISNUMBER($F116),MAX(0,$F116-N($G116)),"")</f>
        <v/>
      </c>
      <c r="I116" s="48" t="n"/>
      <c r="J116" s="48" t="n"/>
      <c r="K116" s="71" t="n"/>
      <c r="L116" s="72" t="str">
        <f>IF(AND(ISNUMBER($H116),ISNUMBER($K116)),$H116*$K116,"")</f>
        <v/>
      </c>
      <c r="M116" s="72" t="str">
        <f>IF($C116="","",SUMIF('Insumos'!$B$5:$B$304,$C116,'Insumos'!$K$5:$K$304))</f>
        <v/>
      </c>
      <c r="N116" s="72" t="str">
        <f>IF(ISNUMBER($L116),$L116-IF(AND($C116&lt;&gt;"",N($H116)&gt;0),N($M116)*$H116/SUMIF('Producción'!$C$5:$C$304,$C116,'Producción'!$H$5:$H$304),0),"")</f>
        <v/>
      </c>
      <c r="O116" s="48" t="str">
        <f>IF(AND($B116="",$F116=""),"",ML_RESP)</f>
        <v/>
      </c>
      <c r="P116" s="47" t="n"/>
      <c r="Q116" s="47" t="n"/>
      <c r="R116" s="47" t="n"/>
    </row>
    <row r="117">
      <c r="A117" s="42" t="inlineStr">
        <is>
          <t>P-113</t>
        </is>
      </c>
      <c r="B117" s="52" t="n"/>
      <c r="C117" s="43" t="str">
        <f>IF(AND($B117="",$F117=""),"",IF(COUNTIF('Plan Cultivos'!$D$5:$D$204,"?*")=1,INDEX('Plan Cultivos'!$A$5:$A$204,MATCH("?*",'Plan Cultivos'!$D$5:$D$204,0)),""))</f>
        <v/>
      </c>
      <c r="D117" s="41" t="str">
        <f>IF(AND($B117="",$F117=""),"",ML_N)</f>
        <v/>
      </c>
      <c r="E117" s="43" t="str">
        <f>IF($C117="","",IFERROR(VLOOKUP($C117,'Plan Cultivos'!$A$5:$D$204,4,FALSE)&amp;"",""))</f>
        <v/>
      </c>
      <c r="F117" s="74" t="n"/>
      <c r="G117" s="74" t="n"/>
      <c r="H117" s="55" t="str">
        <f>IF(ISNUMBER($F117),MAX(0,$F117-N($G117)),"")</f>
        <v/>
      </c>
      <c r="I117" s="43" t="n"/>
      <c r="J117" s="43" t="n"/>
      <c r="K117" s="69" t="n"/>
      <c r="L117" s="70" t="str">
        <f>IF(AND(ISNUMBER($H117),ISNUMBER($K117)),$H117*$K117,"")</f>
        <v/>
      </c>
      <c r="M117" s="70" t="str">
        <f>IF($C117="","",SUMIF('Insumos'!$B$5:$B$304,$C117,'Insumos'!$K$5:$K$304))</f>
        <v/>
      </c>
      <c r="N117" s="70" t="str">
        <f>IF(ISNUMBER($L117),$L117-IF(AND($C117&lt;&gt;"",N($H117)&gt;0),N($M117)*$H117/SUMIF('Producción'!$C$5:$C$304,$C117,'Producción'!$H$5:$H$304),0),"")</f>
        <v/>
      </c>
      <c r="O117" s="43" t="str">
        <f>IF(AND($B117="",$F117=""),"",ML_RESP)</f>
        <v/>
      </c>
      <c r="P117" s="45" t="n"/>
      <c r="Q117" s="45" t="n"/>
      <c r="R117" s="45" t="n"/>
    </row>
    <row r="118">
      <c r="A118" s="57" t="inlineStr">
        <is>
          <t>P-114</t>
        </is>
      </c>
      <c r="B118" s="59" t="n"/>
      <c r="C118" s="48" t="str">
        <f>IF(AND($B118="",$F118=""),"",IF(COUNTIF('Plan Cultivos'!$D$5:$D$204,"?*")=1,INDEX('Plan Cultivos'!$A$5:$A$204,MATCH("?*",'Plan Cultivos'!$D$5:$D$204,0)),""))</f>
        <v/>
      </c>
      <c r="D118" s="58" t="str">
        <f>IF(AND($B118="",$F118=""),"",ML_N)</f>
        <v/>
      </c>
      <c r="E118" s="48" t="str">
        <f>IF($C118="","",IFERROR(VLOOKUP($C118,'Plan Cultivos'!$A$5:$D$204,4,FALSE)&amp;"",""))</f>
        <v/>
      </c>
      <c r="F118" s="75" t="n"/>
      <c r="G118" s="75" t="n"/>
      <c r="H118" s="62" t="str">
        <f>IF(ISNUMBER($F118),MAX(0,$F118-N($G118)),"")</f>
        <v/>
      </c>
      <c r="I118" s="48" t="n"/>
      <c r="J118" s="48" t="n"/>
      <c r="K118" s="71" t="n"/>
      <c r="L118" s="72" t="str">
        <f>IF(AND(ISNUMBER($H118),ISNUMBER($K118)),$H118*$K118,"")</f>
        <v/>
      </c>
      <c r="M118" s="72" t="str">
        <f>IF($C118="","",SUMIF('Insumos'!$B$5:$B$304,$C118,'Insumos'!$K$5:$K$304))</f>
        <v/>
      </c>
      <c r="N118" s="72" t="str">
        <f>IF(ISNUMBER($L118),$L118-IF(AND($C118&lt;&gt;"",N($H118)&gt;0),N($M118)*$H118/SUMIF('Producción'!$C$5:$C$304,$C118,'Producción'!$H$5:$H$304),0),"")</f>
        <v/>
      </c>
      <c r="O118" s="48" t="str">
        <f>IF(AND($B118="",$F118=""),"",ML_RESP)</f>
        <v/>
      </c>
      <c r="P118" s="47" t="n"/>
      <c r="Q118" s="47" t="n"/>
      <c r="R118" s="47" t="n"/>
    </row>
    <row r="119">
      <c r="A119" s="42" t="inlineStr">
        <is>
          <t>P-115</t>
        </is>
      </c>
      <c r="B119" s="52" t="n"/>
      <c r="C119" s="43" t="str">
        <f>IF(AND($B119="",$F119=""),"",IF(COUNTIF('Plan Cultivos'!$D$5:$D$204,"?*")=1,INDEX('Plan Cultivos'!$A$5:$A$204,MATCH("?*",'Plan Cultivos'!$D$5:$D$204,0)),""))</f>
        <v/>
      </c>
      <c r="D119" s="41" t="str">
        <f>IF(AND($B119="",$F119=""),"",ML_N)</f>
        <v/>
      </c>
      <c r="E119" s="43" t="str">
        <f>IF($C119="","",IFERROR(VLOOKUP($C119,'Plan Cultivos'!$A$5:$D$204,4,FALSE)&amp;"",""))</f>
        <v/>
      </c>
      <c r="F119" s="74" t="n"/>
      <c r="G119" s="74" t="n"/>
      <c r="H119" s="55" t="str">
        <f>IF(ISNUMBER($F119),MAX(0,$F119-N($G119)),"")</f>
        <v/>
      </c>
      <c r="I119" s="43" t="n"/>
      <c r="J119" s="43" t="n"/>
      <c r="K119" s="69" t="n"/>
      <c r="L119" s="70" t="str">
        <f>IF(AND(ISNUMBER($H119),ISNUMBER($K119)),$H119*$K119,"")</f>
        <v/>
      </c>
      <c r="M119" s="70" t="str">
        <f>IF($C119="","",SUMIF('Insumos'!$B$5:$B$304,$C119,'Insumos'!$K$5:$K$304))</f>
        <v/>
      </c>
      <c r="N119" s="70" t="str">
        <f>IF(ISNUMBER($L119),$L119-IF(AND($C119&lt;&gt;"",N($H119)&gt;0),N($M119)*$H119/SUMIF('Producción'!$C$5:$C$304,$C119,'Producción'!$H$5:$H$304),0),"")</f>
        <v/>
      </c>
      <c r="O119" s="43" t="str">
        <f>IF(AND($B119="",$F119=""),"",ML_RESP)</f>
        <v/>
      </c>
      <c r="P119" s="45" t="n"/>
      <c r="Q119" s="45" t="n"/>
      <c r="R119" s="45" t="n"/>
    </row>
    <row r="120">
      <c r="A120" s="57" t="inlineStr">
        <is>
          <t>P-116</t>
        </is>
      </c>
      <c r="B120" s="59" t="n"/>
      <c r="C120" s="48" t="str">
        <f>IF(AND($B120="",$F120=""),"",IF(COUNTIF('Plan Cultivos'!$D$5:$D$204,"?*")=1,INDEX('Plan Cultivos'!$A$5:$A$204,MATCH("?*",'Plan Cultivos'!$D$5:$D$204,0)),""))</f>
        <v/>
      </c>
      <c r="D120" s="58" t="str">
        <f>IF(AND($B120="",$F120=""),"",ML_N)</f>
        <v/>
      </c>
      <c r="E120" s="48" t="str">
        <f>IF($C120="","",IFERROR(VLOOKUP($C120,'Plan Cultivos'!$A$5:$D$204,4,FALSE)&amp;"",""))</f>
        <v/>
      </c>
      <c r="F120" s="75" t="n"/>
      <c r="G120" s="75" t="n"/>
      <c r="H120" s="62" t="str">
        <f>IF(ISNUMBER($F120),MAX(0,$F120-N($G120)),"")</f>
        <v/>
      </c>
      <c r="I120" s="48" t="n"/>
      <c r="J120" s="48" t="n"/>
      <c r="K120" s="71" t="n"/>
      <c r="L120" s="72" t="str">
        <f>IF(AND(ISNUMBER($H120),ISNUMBER($K120)),$H120*$K120,"")</f>
        <v/>
      </c>
      <c r="M120" s="72" t="str">
        <f>IF($C120="","",SUMIF('Insumos'!$B$5:$B$304,$C120,'Insumos'!$K$5:$K$304))</f>
        <v/>
      </c>
      <c r="N120" s="72" t="str">
        <f>IF(ISNUMBER($L120),$L120-IF(AND($C120&lt;&gt;"",N($H120)&gt;0),N($M120)*$H120/SUMIF('Producción'!$C$5:$C$304,$C120,'Producción'!$H$5:$H$304),0),"")</f>
        <v/>
      </c>
      <c r="O120" s="48" t="str">
        <f>IF(AND($B120="",$F120=""),"",ML_RESP)</f>
        <v/>
      </c>
      <c r="P120" s="47" t="n"/>
      <c r="Q120" s="47" t="n"/>
      <c r="R120" s="47" t="n"/>
    </row>
    <row r="121">
      <c r="A121" s="42" t="inlineStr">
        <is>
          <t>P-117</t>
        </is>
      </c>
      <c r="B121" s="52" t="n"/>
      <c r="C121" s="43" t="str">
        <f>IF(AND($B121="",$F121=""),"",IF(COUNTIF('Plan Cultivos'!$D$5:$D$204,"?*")=1,INDEX('Plan Cultivos'!$A$5:$A$204,MATCH("?*",'Plan Cultivos'!$D$5:$D$204,0)),""))</f>
        <v/>
      </c>
      <c r="D121" s="41" t="str">
        <f>IF(AND($B121="",$F121=""),"",ML_N)</f>
        <v/>
      </c>
      <c r="E121" s="43" t="str">
        <f>IF($C121="","",IFERROR(VLOOKUP($C121,'Plan Cultivos'!$A$5:$D$204,4,FALSE)&amp;"",""))</f>
        <v/>
      </c>
      <c r="F121" s="74" t="n"/>
      <c r="G121" s="74" t="n"/>
      <c r="H121" s="55" t="str">
        <f>IF(ISNUMBER($F121),MAX(0,$F121-N($G121)),"")</f>
        <v/>
      </c>
      <c r="I121" s="43" t="n"/>
      <c r="J121" s="43" t="n"/>
      <c r="K121" s="69" t="n"/>
      <c r="L121" s="70" t="str">
        <f>IF(AND(ISNUMBER($H121),ISNUMBER($K121)),$H121*$K121,"")</f>
        <v/>
      </c>
      <c r="M121" s="70" t="str">
        <f>IF($C121="","",SUMIF('Insumos'!$B$5:$B$304,$C121,'Insumos'!$K$5:$K$304))</f>
        <v/>
      </c>
      <c r="N121" s="70" t="str">
        <f>IF(ISNUMBER($L121),$L121-IF(AND($C121&lt;&gt;"",N($H121)&gt;0),N($M121)*$H121/SUMIF('Producción'!$C$5:$C$304,$C121,'Producción'!$H$5:$H$304),0),"")</f>
        <v/>
      </c>
      <c r="O121" s="43" t="str">
        <f>IF(AND($B121="",$F121=""),"",ML_RESP)</f>
        <v/>
      </c>
      <c r="P121" s="45" t="n"/>
      <c r="Q121" s="45" t="n"/>
      <c r="R121" s="45" t="n"/>
    </row>
    <row r="122">
      <c r="A122" s="57" t="inlineStr">
        <is>
          <t>P-118</t>
        </is>
      </c>
      <c r="B122" s="59" t="n"/>
      <c r="C122" s="48" t="str">
        <f>IF(AND($B122="",$F122=""),"",IF(COUNTIF('Plan Cultivos'!$D$5:$D$204,"?*")=1,INDEX('Plan Cultivos'!$A$5:$A$204,MATCH("?*",'Plan Cultivos'!$D$5:$D$204,0)),""))</f>
        <v/>
      </c>
      <c r="D122" s="58" t="str">
        <f>IF(AND($B122="",$F122=""),"",ML_N)</f>
        <v/>
      </c>
      <c r="E122" s="48" t="str">
        <f>IF($C122="","",IFERROR(VLOOKUP($C122,'Plan Cultivos'!$A$5:$D$204,4,FALSE)&amp;"",""))</f>
        <v/>
      </c>
      <c r="F122" s="75" t="n"/>
      <c r="G122" s="75" t="n"/>
      <c r="H122" s="62" t="str">
        <f>IF(ISNUMBER($F122),MAX(0,$F122-N($G122)),"")</f>
        <v/>
      </c>
      <c r="I122" s="48" t="n"/>
      <c r="J122" s="48" t="n"/>
      <c r="K122" s="71" t="n"/>
      <c r="L122" s="72" t="str">
        <f>IF(AND(ISNUMBER($H122),ISNUMBER($K122)),$H122*$K122,"")</f>
        <v/>
      </c>
      <c r="M122" s="72" t="str">
        <f>IF($C122="","",SUMIF('Insumos'!$B$5:$B$304,$C122,'Insumos'!$K$5:$K$304))</f>
        <v/>
      </c>
      <c r="N122" s="72" t="str">
        <f>IF(ISNUMBER($L122),$L122-IF(AND($C122&lt;&gt;"",N($H122)&gt;0),N($M122)*$H122/SUMIF('Producción'!$C$5:$C$304,$C122,'Producción'!$H$5:$H$304),0),"")</f>
        <v/>
      </c>
      <c r="O122" s="48" t="str">
        <f>IF(AND($B122="",$F122=""),"",ML_RESP)</f>
        <v/>
      </c>
      <c r="P122" s="47" t="n"/>
      <c r="Q122" s="47" t="n"/>
      <c r="R122" s="47" t="n"/>
    </row>
    <row r="123">
      <c r="A123" s="42" t="inlineStr">
        <is>
          <t>P-119</t>
        </is>
      </c>
      <c r="B123" s="52" t="n"/>
      <c r="C123" s="43" t="str">
        <f>IF(AND($B123="",$F123=""),"",IF(COUNTIF('Plan Cultivos'!$D$5:$D$204,"?*")=1,INDEX('Plan Cultivos'!$A$5:$A$204,MATCH("?*",'Plan Cultivos'!$D$5:$D$204,0)),""))</f>
        <v/>
      </c>
      <c r="D123" s="41" t="str">
        <f>IF(AND($B123="",$F123=""),"",ML_N)</f>
        <v/>
      </c>
      <c r="E123" s="43" t="str">
        <f>IF($C123="","",IFERROR(VLOOKUP($C123,'Plan Cultivos'!$A$5:$D$204,4,FALSE)&amp;"",""))</f>
        <v/>
      </c>
      <c r="F123" s="74" t="n"/>
      <c r="G123" s="74" t="n"/>
      <c r="H123" s="55" t="str">
        <f>IF(ISNUMBER($F123),MAX(0,$F123-N($G123)),"")</f>
        <v/>
      </c>
      <c r="I123" s="43" t="n"/>
      <c r="J123" s="43" t="n"/>
      <c r="K123" s="69" t="n"/>
      <c r="L123" s="70" t="str">
        <f>IF(AND(ISNUMBER($H123),ISNUMBER($K123)),$H123*$K123,"")</f>
        <v/>
      </c>
      <c r="M123" s="70" t="str">
        <f>IF($C123="","",SUMIF('Insumos'!$B$5:$B$304,$C123,'Insumos'!$K$5:$K$304))</f>
        <v/>
      </c>
      <c r="N123" s="70" t="str">
        <f>IF(ISNUMBER($L123),$L123-IF(AND($C123&lt;&gt;"",N($H123)&gt;0),N($M123)*$H123/SUMIF('Producción'!$C$5:$C$304,$C123,'Producción'!$H$5:$H$304),0),"")</f>
        <v/>
      </c>
      <c r="O123" s="43" t="str">
        <f>IF(AND($B123="",$F123=""),"",ML_RESP)</f>
        <v/>
      </c>
      <c r="P123" s="45" t="n"/>
      <c r="Q123" s="45" t="n"/>
      <c r="R123" s="45" t="n"/>
    </row>
    <row r="124">
      <c r="A124" s="57" t="inlineStr">
        <is>
          <t>P-120</t>
        </is>
      </c>
      <c r="B124" s="59" t="n"/>
      <c r="C124" s="48" t="str">
        <f>IF(AND($B124="",$F124=""),"",IF(COUNTIF('Plan Cultivos'!$D$5:$D$204,"?*")=1,INDEX('Plan Cultivos'!$A$5:$A$204,MATCH("?*",'Plan Cultivos'!$D$5:$D$204,0)),""))</f>
        <v/>
      </c>
      <c r="D124" s="58" t="str">
        <f>IF(AND($B124="",$F124=""),"",ML_N)</f>
        <v/>
      </c>
      <c r="E124" s="48" t="str">
        <f>IF($C124="","",IFERROR(VLOOKUP($C124,'Plan Cultivos'!$A$5:$D$204,4,FALSE)&amp;"",""))</f>
        <v/>
      </c>
      <c r="F124" s="75" t="n"/>
      <c r="G124" s="75" t="n"/>
      <c r="H124" s="62" t="str">
        <f>IF(ISNUMBER($F124),MAX(0,$F124-N($G124)),"")</f>
        <v/>
      </c>
      <c r="I124" s="48" t="n"/>
      <c r="J124" s="48" t="n"/>
      <c r="K124" s="71" t="n"/>
      <c r="L124" s="72" t="str">
        <f>IF(AND(ISNUMBER($H124),ISNUMBER($K124)),$H124*$K124,"")</f>
        <v/>
      </c>
      <c r="M124" s="72" t="str">
        <f>IF($C124="","",SUMIF('Insumos'!$B$5:$B$304,$C124,'Insumos'!$K$5:$K$304))</f>
        <v/>
      </c>
      <c r="N124" s="72" t="str">
        <f>IF(ISNUMBER($L124),$L124-IF(AND($C124&lt;&gt;"",N($H124)&gt;0),N($M124)*$H124/SUMIF('Producción'!$C$5:$C$304,$C124,'Producción'!$H$5:$H$304),0),"")</f>
        <v/>
      </c>
      <c r="O124" s="48" t="str">
        <f>IF(AND($B124="",$F124=""),"",ML_RESP)</f>
        <v/>
      </c>
      <c r="P124" s="47" t="n"/>
      <c r="Q124" s="47" t="n"/>
      <c r="R124" s="47" t="n"/>
    </row>
    <row r="125">
      <c r="A125" s="42" t="inlineStr">
        <is>
          <t>P-121</t>
        </is>
      </c>
      <c r="B125" s="52" t="n"/>
      <c r="C125" s="43" t="str">
        <f>IF(AND($B125="",$F125=""),"",IF(COUNTIF('Plan Cultivos'!$D$5:$D$204,"?*")=1,INDEX('Plan Cultivos'!$A$5:$A$204,MATCH("?*",'Plan Cultivos'!$D$5:$D$204,0)),""))</f>
        <v/>
      </c>
      <c r="D125" s="41" t="str">
        <f>IF(AND($B125="",$F125=""),"",ML_N)</f>
        <v/>
      </c>
      <c r="E125" s="43" t="str">
        <f>IF($C125="","",IFERROR(VLOOKUP($C125,'Plan Cultivos'!$A$5:$D$204,4,FALSE)&amp;"",""))</f>
        <v/>
      </c>
      <c r="F125" s="74" t="n"/>
      <c r="G125" s="74" t="n"/>
      <c r="H125" s="55" t="str">
        <f>IF(ISNUMBER($F125),MAX(0,$F125-N($G125)),"")</f>
        <v/>
      </c>
      <c r="I125" s="43" t="n"/>
      <c r="J125" s="43" t="n"/>
      <c r="K125" s="69" t="n"/>
      <c r="L125" s="70" t="str">
        <f>IF(AND(ISNUMBER($H125),ISNUMBER($K125)),$H125*$K125,"")</f>
        <v/>
      </c>
      <c r="M125" s="70" t="str">
        <f>IF($C125="","",SUMIF('Insumos'!$B$5:$B$304,$C125,'Insumos'!$K$5:$K$304))</f>
        <v/>
      </c>
      <c r="N125" s="70" t="str">
        <f>IF(ISNUMBER($L125),$L125-IF(AND($C125&lt;&gt;"",N($H125)&gt;0),N($M125)*$H125/SUMIF('Producción'!$C$5:$C$304,$C125,'Producción'!$H$5:$H$304),0),"")</f>
        <v/>
      </c>
      <c r="O125" s="43" t="str">
        <f>IF(AND($B125="",$F125=""),"",ML_RESP)</f>
        <v/>
      </c>
      <c r="P125" s="45" t="n"/>
      <c r="Q125" s="45" t="n"/>
      <c r="R125" s="45" t="n"/>
    </row>
    <row r="126">
      <c r="A126" s="57" t="inlineStr">
        <is>
          <t>P-122</t>
        </is>
      </c>
      <c r="B126" s="59" t="n"/>
      <c r="C126" s="48" t="str">
        <f>IF(AND($B126="",$F126=""),"",IF(COUNTIF('Plan Cultivos'!$D$5:$D$204,"?*")=1,INDEX('Plan Cultivos'!$A$5:$A$204,MATCH("?*",'Plan Cultivos'!$D$5:$D$204,0)),""))</f>
        <v/>
      </c>
      <c r="D126" s="58" t="str">
        <f>IF(AND($B126="",$F126=""),"",ML_N)</f>
        <v/>
      </c>
      <c r="E126" s="48" t="str">
        <f>IF($C126="","",IFERROR(VLOOKUP($C126,'Plan Cultivos'!$A$5:$D$204,4,FALSE)&amp;"",""))</f>
        <v/>
      </c>
      <c r="F126" s="75" t="n"/>
      <c r="G126" s="75" t="n"/>
      <c r="H126" s="62" t="str">
        <f>IF(ISNUMBER($F126),MAX(0,$F126-N($G126)),"")</f>
        <v/>
      </c>
      <c r="I126" s="48" t="n"/>
      <c r="J126" s="48" t="n"/>
      <c r="K126" s="71" t="n"/>
      <c r="L126" s="72" t="str">
        <f>IF(AND(ISNUMBER($H126),ISNUMBER($K126)),$H126*$K126,"")</f>
        <v/>
      </c>
      <c r="M126" s="72" t="str">
        <f>IF($C126="","",SUMIF('Insumos'!$B$5:$B$304,$C126,'Insumos'!$K$5:$K$304))</f>
        <v/>
      </c>
      <c r="N126" s="72" t="str">
        <f>IF(ISNUMBER($L126),$L126-IF(AND($C126&lt;&gt;"",N($H126)&gt;0),N($M126)*$H126/SUMIF('Producción'!$C$5:$C$304,$C126,'Producción'!$H$5:$H$304),0),"")</f>
        <v/>
      </c>
      <c r="O126" s="48" t="str">
        <f>IF(AND($B126="",$F126=""),"",ML_RESP)</f>
        <v/>
      </c>
      <c r="P126" s="47" t="n"/>
      <c r="Q126" s="47" t="n"/>
      <c r="R126" s="47" t="n"/>
    </row>
    <row r="127">
      <c r="A127" s="42" t="inlineStr">
        <is>
          <t>P-123</t>
        </is>
      </c>
      <c r="B127" s="52" t="n"/>
      <c r="C127" s="43" t="str">
        <f>IF(AND($B127="",$F127=""),"",IF(COUNTIF('Plan Cultivos'!$D$5:$D$204,"?*")=1,INDEX('Plan Cultivos'!$A$5:$A$204,MATCH("?*",'Plan Cultivos'!$D$5:$D$204,0)),""))</f>
        <v/>
      </c>
      <c r="D127" s="41" t="str">
        <f>IF(AND($B127="",$F127=""),"",ML_N)</f>
        <v/>
      </c>
      <c r="E127" s="43" t="str">
        <f>IF($C127="","",IFERROR(VLOOKUP($C127,'Plan Cultivos'!$A$5:$D$204,4,FALSE)&amp;"",""))</f>
        <v/>
      </c>
      <c r="F127" s="74" t="n"/>
      <c r="G127" s="74" t="n"/>
      <c r="H127" s="55" t="str">
        <f>IF(ISNUMBER($F127),MAX(0,$F127-N($G127)),"")</f>
        <v/>
      </c>
      <c r="I127" s="43" t="n"/>
      <c r="J127" s="43" t="n"/>
      <c r="K127" s="69" t="n"/>
      <c r="L127" s="70" t="str">
        <f>IF(AND(ISNUMBER($H127),ISNUMBER($K127)),$H127*$K127,"")</f>
        <v/>
      </c>
      <c r="M127" s="70" t="str">
        <f>IF($C127="","",SUMIF('Insumos'!$B$5:$B$304,$C127,'Insumos'!$K$5:$K$304))</f>
        <v/>
      </c>
      <c r="N127" s="70" t="str">
        <f>IF(ISNUMBER($L127),$L127-IF(AND($C127&lt;&gt;"",N($H127)&gt;0),N($M127)*$H127/SUMIF('Producción'!$C$5:$C$304,$C127,'Producción'!$H$5:$H$304),0),"")</f>
        <v/>
      </c>
      <c r="O127" s="43" t="str">
        <f>IF(AND($B127="",$F127=""),"",ML_RESP)</f>
        <v/>
      </c>
      <c r="P127" s="45" t="n"/>
      <c r="Q127" s="45" t="n"/>
      <c r="R127" s="45" t="n"/>
    </row>
    <row r="128">
      <c r="A128" s="57" t="inlineStr">
        <is>
          <t>P-124</t>
        </is>
      </c>
      <c r="B128" s="59" t="n"/>
      <c r="C128" s="48" t="str">
        <f>IF(AND($B128="",$F128=""),"",IF(COUNTIF('Plan Cultivos'!$D$5:$D$204,"?*")=1,INDEX('Plan Cultivos'!$A$5:$A$204,MATCH("?*",'Plan Cultivos'!$D$5:$D$204,0)),""))</f>
        <v/>
      </c>
      <c r="D128" s="58" t="str">
        <f>IF(AND($B128="",$F128=""),"",ML_N)</f>
        <v/>
      </c>
      <c r="E128" s="48" t="str">
        <f>IF($C128="","",IFERROR(VLOOKUP($C128,'Plan Cultivos'!$A$5:$D$204,4,FALSE)&amp;"",""))</f>
        <v/>
      </c>
      <c r="F128" s="75" t="n"/>
      <c r="G128" s="75" t="n"/>
      <c r="H128" s="62" t="str">
        <f>IF(ISNUMBER($F128),MAX(0,$F128-N($G128)),"")</f>
        <v/>
      </c>
      <c r="I128" s="48" t="n"/>
      <c r="J128" s="48" t="n"/>
      <c r="K128" s="71" t="n"/>
      <c r="L128" s="72" t="str">
        <f>IF(AND(ISNUMBER($H128),ISNUMBER($K128)),$H128*$K128,"")</f>
        <v/>
      </c>
      <c r="M128" s="72" t="str">
        <f>IF($C128="","",SUMIF('Insumos'!$B$5:$B$304,$C128,'Insumos'!$K$5:$K$304))</f>
        <v/>
      </c>
      <c r="N128" s="72" t="str">
        <f>IF(ISNUMBER($L128),$L128-IF(AND($C128&lt;&gt;"",N($H128)&gt;0),N($M128)*$H128/SUMIF('Producción'!$C$5:$C$304,$C128,'Producción'!$H$5:$H$304),0),"")</f>
        <v/>
      </c>
      <c r="O128" s="48" t="str">
        <f>IF(AND($B128="",$F128=""),"",ML_RESP)</f>
        <v/>
      </c>
      <c r="P128" s="47" t="n"/>
      <c r="Q128" s="47" t="n"/>
      <c r="R128" s="47" t="n"/>
    </row>
    <row r="129">
      <c r="A129" s="42" t="inlineStr">
        <is>
          <t>P-125</t>
        </is>
      </c>
      <c r="B129" s="52" t="n"/>
      <c r="C129" s="43" t="str">
        <f>IF(AND($B129="",$F129=""),"",IF(COUNTIF('Plan Cultivos'!$D$5:$D$204,"?*")=1,INDEX('Plan Cultivos'!$A$5:$A$204,MATCH("?*",'Plan Cultivos'!$D$5:$D$204,0)),""))</f>
        <v/>
      </c>
      <c r="D129" s="41" t="str">
        <f>IF(AND($B129="",$F129=""),"",ML_N)</f>
        <v/>
      </c>
      <c r="E129" s="43" t="str">
        <f>IF($C129="","",IFERROR(VLOOKUP($C129,'Plan Cultivos'!$A$5:$D$204,4,FALSE)&amp;"",""))</f>
        <v/>
      </c>
      <c r="F129" s="74" t="n"/>
      <c r="G129" s="74" t="n"/>
      <c r="H129" s="55" t="str">
        <f>IF(ISNUMBER($F129),MAX(0,$F129-N($G129)),"")</f>
        <v/>
      </c>
      <c r="I129" s="43" t="n"/>
      <c r="J129" s="43" t="n"/>
      <c r="K129" s="69" t="n"/>
      <c r="L129" s="70" t="str">
        <f>IF(AND(ISNUMBER($H129),ISNUMBER($K129)),$H129*$K129,"")</f>
        <v/>
      </c>
      <c r="M129" s="70" t="str">
        <f>IF($C129="","",SUMIF('Insumos'!$B$5:$B$304,$C129,'Insumos'!$K$5:$K$304))</f>
        <v/>
      </c>
      <c r="N129" s="70" t="str">
        <f>IF(ISNUMBER($L129),$L129-IF(AND($C129&lt;&gt;"",N($H129)&gt;0),N($M129)*$H129/SUMIF('Producción'!$C$5:$C$304,$C129,'Producción'!$H$5:$H$304),0),"")</f>
        <v/>
      </c>
      <c r="O129" s="43" t="str">
        <f>IF(AND($B129="",$F129=""),"",ML_RESP)</f>
        <v/>
      </c>
      <c r="P129" s="45" t="n"/>
      <c r="Q129" s="45" t="n"/>
      <c r="R129" s="45" t="n"/>
    </row>
    <row r="130">
      <c r="A130" s="57" t="inlineStr">
        <is>
          <t>P-126</t>
        </is>
      </c>
      <c r="B130" s="59" t="n"/>
      <c r="C130" s="48" t="str">
        <f>IF(AND($B130="",$F130=""),"",IF(COUNTIF('Plan Cultivos'!$D$5:$D$204,"?*")=1,INDEX('Plan Cultivos'!$A$5:$A$204,MATCH("?*",'Plan Cultivos'!$D$5:$D$204,0)),""))</f>
        <v/>
      </c>
      <c r="D130" s="58" t="str">
        <f>IF(AND($B130="",$F130=""),"",ML_N)</f>
        <v/>
      </c>
      <c r="E130" s="48" t="str">
        <f>IF($C130="","",IFERROR(VLOOKUP($C130,'Plan Cultivos'!$A$5:$D$204,4,FALSE)&amp;"",""))</f>
        <v/>
      </c>
      <c r="F130" s="75" t="n"/>
      <c r="G130" s="75" t="n"/>
      <c r="H130" s="62" t="str">
        <f>IF(ISNUMBER($F130),MAX(0,$F130-N($G130)),"")</f>
        <v/>
      </c>
      <c r="I130" s="48" t="n"/>
      <c r="J130" s="48" t="n"/>
      <c r="K130" s="71" t="n"/>
      <c r="L130" s="72" t="str">
        <f>IF(AND(ISNUMBER($H130),ISNUMBER($K130)),$H130*$K130,"")</f>
        <v/>
      </c>
      <c r="M130" s="72" t="str">
        <f>IF($C130="","",SUMIF('Insumos'!$B$5:$B$304,$C130,'Insumos'!$K$5:$K$304))</f>
        <v/>
      </c>
      <c r="N130" s="72" t="str">
        <f>IF(ISNUMBER($L130),$L130-IF(AND($C130&lt;&gt;"",N($H130)&gt;0),N($M130)*$H130/SUMIF('Producción'!$C$5:$C$304,$C130,'Producción'!$H$5:$H$304),0),"")</f>
        <v/>
      </c>
      <c r="O130" s="48" t="str">
        <f>IF(AND($B130="",$F130=""),"",ML_RESP)</f>
        <v/>
      </c>
      <c r="P130" s="47" t="n"/>
      <c r="Q130" s="47" t="n"/>
      <c r="R130" s="47" t="n"/>
    </row>
    <row r="131">
      <c r="A131" s="42" t="inlineStr">
        <is>
          <t>P-127</t>
        </is>
      </c>
      <c r="B131" s="52" t="n"/>
      <c r="C131" s="43" t="str">
        <f>IF(AND($B131="",$F131=""),"",IF(COUNTIF('Plan Cultivos'!$D$5:$D$204,"?*")=1,INDEX('Plan Cultivos'!$A$5:$A$204,MATCH("?*",'Plan Cultivos'!$D$5:$D$204,0)),""))</f>
        <v/>
      </c>
      <c r="D131" s="41" t="str">
        <f>IF(AND($B131="",$F131=""),"",ML_N)</f>
        <v/>
      </c>
      <c r="E131" s="43" t="str">
        <f>IF($C131="","",IFERROR(VLOOKUP($C131,'Plan Cultivos'!$A$5:$D$204,4,FALSE)&amp;"",""))</f>
        <v/>
      </c>
      <c r="F131" s="74" t="n"/>
      <c r="G131" s="74" t="n"/>
      <c r="H131" s="55" t="str">
        <f>IF(ISNUMBER($F131),MAX(0,$F131-N($G131)),"")</f>
        <v/>
      </c>
      <c r="I131" s="43" t="n"/>
      <c r="J131" s="43" t="n"/>
      <c r="K131" s="69" t="n"/>
      <c r="L131" s="70" t="str">
        <f>IF(AND(ISNUMBER($H131),ISNUMBER($K131)),$H131*$K131,"")</f>
        <v/>
      </c>
      <c r="M131" s="70" t="str">
        <f>IF($C131="","",SUMIF('Insumos'!$B$5:$B$304,$C131,'Insumos'!$K$5:$K$304))</f>
        <v/>
      </c>
      <c r="N131" s="70" t="str">
        <f>IF(ISNUMBER($L131),$L131-IF(AND($C131&lt;&gt;"",N($H131)&gt;0),N($M131)*$H131/SUMIF('Producción'!$C$5:$C$304,$C131,'Producción'!$H$5:$H$304),0),"")</f>
        <v/>
      </c>
      <c r="O131" s="43" t="str">
        <f>IF(AND($B131="",$F131=""),"",ML_RESP)</f>
        <v/>
      </c>
      <c r="P131" s="45" t="n"/>
      <c r="Q131" s="45" t="n"/>
      <c r="R131" s="45" t="n"/>
    </row>
    <row r="132">
      <c r="A132" s="57" t="inlineStr">
        <is>
          <t>P-128</t>
        </is>
      </c>
      <c r="B132" s="59" t="n"/>
      <c r="C132" s="48" t="str">
        <f>IF(AND($B132="",$F132=""),"",IF(COUNTIF('Plan Cultivos'!$D$5:$D$204,"?*")=1,INDEX('Plan Cultivos'!$A$5:$A$204,MATCH("?*",'Plan Cultivos'!$D$5:$D$204,0)),""))</f>
        <v/>
      </c>
      <c r="D132" s="58" t="str">
        <f>IF(AND($B132="",$F132=""),"",ML_N)</f>
        <v/>
      </c>
      <c r="E132" s="48" t="str">
        <f>IF($C132="","",IFERROR(VLOOKUP($C132,'Plan Cultivos'!$A$5:$D$204,4,FALSE)&amp;"",""))</f>
        <v/>
      </c>
      <c r="F132" s="75" t="n"/>
      <c r="G132" s="75" t="n"/>
      <c r="H132" s="62" t="str">
        <f>IF(ISNUMBER($F132),MAX(0,$F132-N($G132)),"")</f>
        <v/>
      </c>
      <c r="I132" s="48" t="n"/>
      <c r="J132" s="48" t="n"/>
      <c r="K132" s="71" t="n"/>
      <c r="L132" s="72" t="str">
        <f>IF(AND(ISNUMBER($H132),ISNUMBER($K132)),$H132*$K132,"")</f>
        <v/>
      </c>
      <c r="M132" s="72" t="str">
        <f>IF($C132="","",SUMIF('Insumos'!$B$5:$B$304,$C132,'Insumos'!$K$5:$K$304))</f>
        <v/>
      </c>
      <c r="N132" s="72" t="str">
        <f>IF(ISNUMBER($L132),$L132-IF(AND($C132&lt;&gt;"",N($H132)&gt;0),N($M132)*$H132/SUMIF('Producción'!$C$5:$C$304,$C132,'Producción'!$H$5:$H$304),0),"")</f>
        <v/>
      </c>
      <c r="O132" s="48" t="str">
        <f>IF(AND($B132="",$F132=""),"",ML_RESP)</f>
        <v/>
      </c>
      <c r="P132" s="47" t="n"/>
      <c r="Q132" s="47" t="n"/>
      <c r="R132" s="47" t="n"/>
    </row>
    <row r="133">
      <c r="A133" s="42" t="inlineStr">
        <is>
          <t>P-129</t>
        </is>
      </c>
      <c r="B133" s="52" t="n"/>
      <c r="C133" s="43" t="str">
        <f>IF(AND($B133="",$F133=""),"",IF(COUNTIF('Plan Cultivos'!$D$5:$D$204,"?*")=1,INDEX('Plan Cultivos'!$A$5:$A$204,MATCH("?*",'Plan Cultivos'!$D$5:$D$204,0)),""))</f>
        <v/>
      </c>
      <c r="D133" s="41" t="str">
        <f>IF(AND($B133="",$F133=""),"",ML_N)</f>
        <v/>
      </c>
      <c r="E133" s="43" t="str">
        <f>IF($C133="","",IFERROR(VLOOKUP($C133,'Plan Cultivos'!$A$5:$D$204,4,FALSE)&amp;"",""))</f>
        <v/>
      </c>
      <c r="F133" s="74" t="n"/>
      <c r="G133" s="74" t="n"/>
      <c r="H133" s="55" t="str">
        <f>IF(ISNUMBER($F133),MAX(0,$F133-N($G133)),"")</f>
        <v/>
      </c>
      <c r="I133" s="43" t="n"/>
      <c r="J133" s="43" t="n"/>
      <c r="K133" s="69" t="n"/>
      <c r="L133" s="70" t="str">
        <f>IF(AND(ISNUMBER($H133),ISNUMBER($K133)),$H133*$K133,"")</f>
        <v/>
      </c>
      <c r="M133" s="70" t="str">
        <f>IF($C133="","",SUMIF('Insumos'!$B$5:$B$304,$C133,'Insumos'!$K$5:$K$304))</f>
        <v/>
      </c>
      <c r="N133" s="70" t="str">
        <f>IF(ISNUMBER($L133),$L133-IF(AND($C133&lt;&gt;"",N($H133)&gt;0),N($M133)*$H133/SUMIF('Producción'!$C$5:$C$304,$C133,'Producción'!$H$5:$H$304),0),"")</f>
        <v/>
      </c>
      <c r="O133" s="43" t="str">
        <f>IF(AND($B133="",$F133=""),"",ML_RESP)</f>
        <v/>
      </c>
      <c r="P133" s="45" t="n"/>
      <c r="Q133" s="45" t="n"/>
      <c r="R133" s="45" t="n"/>
    </row>
    <row r="134">
      <c r="A134" s="57" t="inlineStr">
        <is>
          <t>P-130</t>
        </is>
      </c>
      <c r="B134" s="59" t="n"/>
      <c r="C134" s="48" t="str">
        <f>IF(AND($B134="",$F134=""),"",IF(COUNTIF('Plan Cultivos'!$D$5:$D$204,"?*")=1,INDEX('Plan Cultivos'!$A$5:$A$204,MATCH("?*",'Plan Cultivos'!$D$5:$D$204,0)),""))</f>
        <v/>
      </c>
      <c r="D134" s="58" t="str">
        <f>IF(AND($B134="",$F134=""),"",ML_N)</f>
        <v/>
      </c>
      <c r="E134" s="48" t="str">
        <f>IF($C134="","",IFERROR(VLOOKUP($C134,'Plan Cultivos'!$A$5:$D$204,4,FALSE)&amp;"",""))</f>
        <v/>
      </c>
      <c r="F134" s="75" t="n"/>
      <c r="G134" s="75" t="n"/>
      <c r="H134" s="62" t="str">
        <f>IF(ISNUMBER($F134),MAX(0,$F134-N($G134)),"")</f>
        <v/>
      </c>
      <c r="I134" s="48" t="n"/>
      <c r="J134" s="48" t="n"/>
      <c r="K134" s="71" t="n"/>
      <c r="L134" s="72" t="str">
        <f>IF(AND(ISNUMBER($H134),ISNUMBER($K134)),$H134*$K134,"")</f>
        <v/>
      </c>
      <c r="M134" s="72" t="str">
        <f>IF($C134="","",SUMIF('Insumos'!$B$5:$B$304,$C134,'Insumos'!$K$5:$K$304))</f>
        <v/>
      </c>
      <c r="N134" s="72" t="str">
        <f>IF(ISNUMBER($L134),$L134-IF(AND($C134&lt;&gt;"",N($H134)&gt;0),N($M134)*$H134/SUMIF('Producción'!$C$5:$C$304,$C134,'Producción'!$H$5:$H$304),0),"")</f>
        <v/>
      </c>
      <c r="O134" s="48" t="str">
        <f>IF(AND($B134="",$F134=""),"",ML_RESP)</f>
        <v/>
      </c>
      <c r="P134" s="47" t="n"/>
      <c r="Q134" s="47" t="n"/>
      <c r="R134" s="47" t="n"/>
    </row>
    <row r="135">
      <c r="A135" s="42" t="inlineStr">
        <is>
          <t>P-131</t>
        </is>
      </c>
      <c r="B135" s="52" t="n"/>
      <c r="C135" s="43" t="str">
        <f>IF(AND($B135="",$F135=""),"",IF(COUNTIF('Plan Cultivos'!$D$5:$D$204,"?*")=1,INDEX('Plan Cultivos'!$A$5:$A$204,MATCH("?*",'Plan Cultivos'!$D$5:$D$204,0)),""))</f>
        <v/>
      </c>
      <c r="D135" s="41" t="str">
        <f>IF(AND($B135="",$F135=""),"",ML_N)</f>
        <v/>
      </c>
      <c r="E135" s="43" t="str">
        <f>IF($C135="","",IFERROR(VLOOKUP($C135,'Plan Cultivos'!$A$5:$D$204,4,FALSE)&amp;"",""))</f>
        <v/>
      </c>
      <c r="F135" s="74" t="n"/>
      <c r="G135" s="74" t="n"/>
      <c r="H135" s="55" t="str">
        <f>IF(ISNUMBER($F135),MAX(0,$F135-N($G135)),"")</f>
        <v/>
      </c>
      <c r="I135" s="43" t="n"/>
      <c r="J135" s="43" t="n"/>
      <c r="K135" s="69" t="n"/>
      <c r="L135" s="70" t="str">
        <f>IF(AND(ISNUMBER($H135),ISNUMBER($K135)),$H135*$K135,"")</f>
        <v/>
      </c>
      <c r="M135" s="70" t="str">
        <f>IF($C135="","",SUMIF('Insumos'!$B$5:$B$304,$C135,'Insumos'!$K$5:$K$304))</f>
        <v/>
      </c>
      <c r="N135" s="70" t="str">
        <f>IF(ISNUMBER($L135),$L135-IF(AND($C135&lt;&gt;"",N($H135)&gt;0),N($M135)*$H135/SUMIF('Producción'!$C$5:$C$304,$C135,'Producción'!$H$5:$H$304),0),"")</f>
        <v/>
      </c>
      <c r="O135" s="43" t="str">
        <f>IF(AND($B135="",$F135=""),"",ML_RESP)</f>
        <v/>
      </c>
      <c r="P135" s="45" t="n"/>
      <c r="Q135" s="45" t="n"/>
      <c r="R135" s="45" t="n"/>
    </row>
    <row r="136">
      <c r="A136" s="57" t="inlineStr">
        <is>
          <t>P-132</t>
        </is>
      </c>
      <c r="B136" s="59" t="n"/>
      <c r="C136" s="48" t="str">
        <f>IF(AND($B136="",$F136=""),"",IF(COUNTIF('Plan Cultivos'!$D$5:$D$204,"?*")=1,INDEX('Plan Cultivos'!$A$5:$A$204,MATCH("?*",'Plan Cultivos'!$D$5:$D$204,0)),""))</f>
        <v/>
      </c>
      <c r="D136" s="58" t="str">
        <f>IF(AND($B136="",$F136=""),"",ML_N)</f>
        <v/>
      </c>
      <c r="E136" s="48" t="str">
        <f>IF($C136="","",IFERROR(VLOOKUP($C136,'Plan Cultivos'!$A$5:$D$204,4,FALSE)&amp;"",""))</f>
        <v/>
      </c>
      <c r="F136" s="75" t="n"/>
      <c r="G136" s="75" t="n"/>
      <c r="H136" s="62" t="str">
        <f>IF(ISNUMBER($F136),MAX(0,$F136-N($G136)),"")</f>
        <v/>
      </c>
      <c r="I136" s="48" t="n"/>
      <c r="J136" s="48" t="n"/>
      <c r="K136" s="71" t="n"/>
      <c r="L136" s="72" t="str">
        <f>IF(AND(ISNUMBER($H136),ISNUMBER($K136)),$H136*$K136,"")</f>
        <v/>
      </c>
      <c r="M136" s="72" t="str">
        <f>IF($C136="","",SUMIF('Insumos'!$B$5:$B$304,$C136,'Insumos'!$K$5:$K$304))</f>
        <v/>
      </c>
      <c r="N136" s="72" t="str">
        <f>IF(ISNUMBER($L136),$L136-IF(AND($C136&lt;&gt;"",N($H136)&gt;0),N($M136)*$H136/SUMIF('Producción'!$C$5:$C$304,$C136,'Producción'!$H$5:$H$304),0),"")</f>
        <v/>
      </c>
      <c r="O136" s="48" t="str">
        <f>IF(AND($B136="",$F136=""),"",ML_RESP)</f>
        <v/>
      </c>
      <c r="P136" s="47" t="n"/>
      <c r="Q136" s="47" t="n"/>
      <c r="R136" s="47" t="n"/>
    </row>
    <row r="137">
      <c r="A137" s="42" t="inlineStr">
        <is>
          <t>P-133</t>
        </is>
      </c>
      <c r="B137" s="52" t="n"/>
      <c r="C137" s="43" t="str">
        <f>IF(AND($B137="",$F137=""),"",IF(COUNTIF('Plan Cultivos'!$D$5:$D$204,"?*")=1,INDEX('Plan Cultivos'!$A$5:$A$204,MATCH("?*",'Plan Cultivos'!$D$5:$D$204,0)),""))</f>
        <v/>
      </c>
      <c r="D137" s="41" t="str">
        <f>IF(AND($B137="",$F137=""),"",ML_N)</f>
        <v/>
      </c>
      <c r="E137" s="43" t="str">
        <f>IF($C137="","",IFERROR(VLOOKUP($C137,'Plan Cultivos'!$A$5:$D$204,4,FALSE)&amp;"",""))</f>
        <v/>
      </c>
      <c r="F137" s="74" t="n"/>
      <c r="G137" s="74" t="n"/>
      <c r="H137" s="55" t="str">
        <f>IF(ISNUMBER($F137),MAX(0,$F137-N($G137)),"")</f>
        <v/>
      </c>
      <c r="I137" s="43" t="n"/>
      <c r="J137" s="43" t="n"/>
      <c r="K137" s="69" t="n"/>
      <c r="L137" s="70" t="str">
        <f>IF(AND(ISNUMBER($H137),ISNUMBER($K137)),$H137*$K137,"")</f>
        <v/>
      </c>
      <c r="M137" s="70" t="str">
        <f>IF($C137="","",SUMIF('Insumos'!$B$5:$B$304,$C137,'Insumos'!$K$5:$K$304))</f>
        <v/>
      </c>
      <c r="N137" s="70" t="str">
        <f>IF(ISNUMBER($L137),$L137-IF(AND($C137&lt;&gt;"",N($H137)&gt;0),N($M137)*$H137/SUMIF('Producción'!$C$5:$C$304,$C137,'Producción'!$H$5:$H$304),0),"")</f>
        <v/>
      </c>
      <c r="O137" s="43" t="str">
        <f>IF(AND($B137="",$F137=""),"",ML_RESP)</f>
        <v/>
      </c>
      <c r="P137" s="45" t="n"/>
      <c r="Q137" s="45" t="n"/>
      <c r="R137" s="45" t="n"/>
    </row>
    <row r="138">
      <c r="A138" s="57" t="inlineStr">
        <is>
          <t>P-134</t>
        </is>
      </c>
      <c r="B138" s="59" t="n"/>
      <c r="C138" s="48" t="str">
        <f>IF(AND($B138="",$F138=""),"",IF(COUNTIF('Plan Cultivos'!$D$5:$D$204,"?*")=1,INDEX('Plan Cultivos'!$A$5:$A$204,MATCH("?*",'Plan Cultivos'!$D$5:$D$204,0)),""))</f>
        <v/>
      </c>
      <c r="D138" s="58" t="str">
        <f>IF(AND($B138="",$F138=""),"",ML_N)</f>
        <v/>
      </c>
      <c r="E138" s="48" t="str">
        <f>IF($C138="","",IFERROR(VLOOKUP($C138,'Plan Cultivos'!$A$5:$D$204,4,FALSE)&amp;"",""))</f>
        <v/>
      </c>
      <c r="F138" s="75" t="n"/>
      <c r="G138" s="75" t="n"/>
      <c r="H138" s="62" t="str">
        <f>IF(ISNUMBER($F138),MAX(0,$F138-N($G138)),"")</f>
        <v/>
      </c>
      <c r="I138" s="48" t="n"/>
      <c r="J138" s="48" t="n"/>
      <c r="K138" s="71" t="n"/>
      <c r="L138" s="72" t="str">
        <f>IF(AND(ISNUMBER($H138),ISNUMBER($K138)),$H138*$K138,"")</f>
        <v/>
      </c>
      <c r="M138" s="72" t="str">
        <f>IF($C138="","",SUMIF('Insumos'!$B$5:$B$304,$C138,'Insumos'!$K$5:$K$304))</f>
        <v/>
      </c>
      <c r="N138" s="72" t="str">
        <f>IF(ISNUMBER($L138),$L138-IF(AND($C138&lt;&gt;"",N($H138)&gt;0),N($M138)*$H138/SUMIF('Producción'!$C$5:$C$304,$C138,'Producción'!$H$5:$H$304),0),"")</f>
        <v/>
      </c>
      <c r="O138" s="48" t="str">
        <f>IF(AND($B138="",$F138=""),"",ML_RESP)</f>
        <v/>
      </c>
      <c r="P138" s="47" t="n"/>
      <c r="Q138" s="47" t="n"/>
      <c r="R138" s="47" t="n"/>
    </row>
    <row r="139">
      <c r="A139" s="42" t="inlineStr">
        <is>
          <t>P-135</t>
        </is>
      </c>
      <c r="B139" s="52" t="n"/>
      <c r="C139" s="43" t="str">
        <f>IF(AND($B139="",$F139=""),"",IF(COUNTIF('Plan Cultivos'!$D$5:$D$204,"?*")=1,INDEX('Plan Cultivos'!$A$5:$A$204,MATCH("?*",'Plan Cultivos'!$D$5:$D$204,0)),""))</f>
        <v/>
      </c>
      <c r="D139" s="41" t="str">
        <f>IF(AND($B139="",$F139=""),"",ML_N)</f>
        <v/>
      </c>
      <c r="E139" s="43" t="str">
        <f>IF($C139="","",IFERROR(VLOOKUP($C139,'Plan Cultivos'!$A$5:$D$204,4,FALSE)&amp;"",""))</f>
        <v/>
      </c>
      <c r="F139" s="74" t="n"/>
      <c r="G139" s="74" t="n"/>
      <c r="H139" s="55" t="str">
        <f>IF(ISNUMBER($F139),MAX(0,$F139-N($G139)),"")</f>
        <v/>
      </c>
      <c r="I139" s="43" t="n"/>
      <c r="J139" s="43" t="n"/>
      <c r="K139" s="69" t="n"/>
      <c r="L139" s="70" t="str">
        <f>IF(AND(ISNUMBER($H139),ISNUMBER($K139)),$H139*$K139,"")</f>
        <v/>
      </c>
      <c r="M139" s="70" t="str">
        <f>IF($C139="","",SUMIF('Insumos'!$B$5:$B$304,$C139,'Insumos'!$K$5:$K$304))</f>
        <v/>
      </c>
      <c r="N139" s="70" t="str">
        <f>IF(ISNUMBER($L139),$L139-IF(AND($C139&lt;&gt;"",N($H139)&gt;0),N($M139)*$H139/SUMIF('Producción'!$C$5:$C$304,$C139,'Producción'!$H$5:$H$304),0),"")</f>
        <v/>
      </c>
      <c r="O139" s="43" t="str">
        <f>IF(AND($B139="",$F139=""),"",ML_RESP)</f>
        <v/>
      </c>
      <c r="P139" s="45" t="n"/>
      <c r="Q139" s="45" t="n"/>
      <c r="R139" s="45" t="n"/>
    </row>
    <row r="140">
      <c r="A140" s="57" t="inlineStr">
        <is>
          <t>P-136</t>
        </is>
      </c>
      <c r="B140" s="59" t="n"/>
      <c r="C140" s="48" t="str">
        <f>IF(AND($B140="",$F140=""),"",IF(COUNTIF('Plan Cultivos'!$D$5:$D$204,"?*")=1,INDEX('Plan Cultivos'!$A$5:$A$204,MATCH("?*",'Plan Cultivos'!$D$5:$D$204,0)),""))</f>
        <v/>
      </c>
      <c r="D140" s="58" t="str">
        <f>IF(AND($B140="",$F140=""),"",ML_N)</f>
        <v/>
      </c>
      <c r="E140" s="48" t="str">
        <f>IF($C140="","",IFERROR(VLOOKUP($C140,'Plan Cultivos'!$A$5:$D$204,4,FALSE)&amp;"",""))</f>
        <v/>
      </c>
      <c r="F140" s="75" t="n"/>
      <c r="G140" s="75" t="n"/>
      <c r="H140" s="62" t="str">
        <f>IF(ISNUMBER($F140),MAX(0,$F140-N($G140)),"")</f>
        <v/>
      </c>
      <c r="I140" s="48" t="n"/>
      <c r="J140" s="48" t="n"/>
      <c r="K140" s="71" t="n"/>
      <c r="L140" s="72" t="str">
        <f>IF(AND(ISNUMBER($H140),ISNUMBER($K140)),$H140*$K140,"")</f>
        <v/>
      </c>
      <c r="M140" s="72" t="str">
        <f>IF($C140="","",SUMIF('Insumos'!$B$5:$B$304,$C140,'Insumos'!$K$5:$K$304))</f>
        <v/>
      </c>
      <c r="N140" s="72" t="str">
        <f>IF(ISNUMBER($L140),$L140-IF(AND($C140&lt;&gt;"",N($H140)&gt;0),N($M140)*$H140/SUMIF('Producción'!$C$5:$C$304,$C140,'Producción'!$H$5:$H$304),0),"")</f>
        <v/>
      </c>
      <c r="O140" s="48" t="str">
        <f>IF(AND($B140="",$F140=""),"",ML_RESP)</f>
        <v/>
      </c>
      <c r="P140" s="47" t="n"/>
      <c r="Q140" s="47" t="n"/>
      <c r="R140" s="47" t="n"/>
    </row>
    <row r="141">
      <c r="A141" s="42" t="inlineStr">
        <is>
          <t>P-137</t>
        </is>
      </c>
      <c r="B141" s="52" t="n"/>
      <c r="C141" s="43" t="str">
        <f>IF(AND($B141="",$F141=""),"",IF(COUNTIF('Plan Cultivos'!$D$5:$D$204,"?*")=1,INDEX('Plan Cultivos'!$A$5:$A$204,MATCH("?*",'Plan Cultivos'!$D$5:$D$204,0)),""))</f>
        <v/>
      </c>
      <c r="D141" s="41" t="str">
        <f>IF(AND($B141="",$F141=""),"",ML_N)</f>
        <v/>
      </c>
      <c r="E141" s="43" t="str">
        <f>IF($C141="","",IFERROR(VLOOKUP($C141,'Plan Cultivos'!$A$5:$D$204,4,FALSE)&amp;"",""))</f>
        <v/>
      </c>
      <c r="F141" s="74" t="n"/>
      <c r="G141" s="74" t="n"/>
      <c r="H141" s="55" t="str">
        <f>IF(ISNUMBER($F141),MAX(0,$F141-N($G141)),"")</f>
        <v/>
      </c>
      <c r="I141" s="43" t="n"/>
      <c r="J141" s="43" t="n"/>
      <c r="K141" s="69" t="n"/>
      <c r="L141" s="70" t="str">
        <f>IF(AND(ISNUMBER($H141),ISNUMBER($K141)),$H141*$K141,"")</f>
        <v/>
      </c>
      <c r="M141" s="70" t="str">
        <f>IF($C141="","",SUMIF('Insumos'!$B$5:$B$304,$C141,'Insumos'!$K$5:$K$304))</f>
        <v/>
      </c>
      <c r="N141" s="70" t="str">
        <f>IF(ISNUMBER($L141),$L141-IF(AND($C141&lt;&gt;"",N($H141)&gt;0),N($M141)*$H141/SUMIF('Producción'!$C$5:$C$304,$C141,'Producción'!$H$5:$H$304),0),"")</f>
        <v/>
      </c>
      <c r="O141" s="43" t="str">
        <f>IF(AND($B141="",$F141=""),"",ML_RESP)</f>
        <v/>
      </c>
      <c r="P141" s="45" t="n"/>
      <c r="Q141" s="45" t="n"/>
      <c r="R141" s="45" t="n"/>
    </row>
    <row r="142">
      <c r="A142" s="57" t="inlineStr">
        <is>
          <t>P-138</t>
        </is>
      </c>
      <c r="B142" s="59" t="n"/>
      <c r="C142" s="48" t="str">
        <f>IF(AND($B142="",$F142=""),"",IF(COUNTIF('Plan Cultivos'!$D$5:$D$204,"?*")=1,INDEX('Plan Cultivos'!$A$5:$A$204,MATCH("?*",'Plan Cultivos'!$D$5:$D$204,0)),""))</f>
        <v/>
      </c>
      <c r="D142" s="58" t="str">
        <f>IF(AND($B142="",$F142=""),"",ML_N)</f>
        <v/>
      </c>
      <c r="E142" s="48" t="str">
        <f>IF($C142="","",IFERROR(VLOOKUP($C142,'Plan Cultivos'!$A$5:$D$204,4,FALSE)&amp;"",""))</f>
        <v/>
      </c>
      <c r="F142" s="75" t="n"/>
      <c r="G142" s="75" t="n"/>
      <c r="H142" s="62" t="str">
        <f>IF(ISNUMBER($F142),MAX(0,$F142-N($G142)),"")</f>
        <v/>
      </c>
      <c r="I142" s="48" t="n"/>
      <c r="J142" s="48" t="n"/>
      <c r="K142" s="71" t="n"/>
      <c r="L142" s="72" t="str">
        <f>IF(AND(ISNUMBER($H142),ISNUMBER($K142)),$H142*$K142,"")</f>
        <v/>
      </c>
      <c r="M142" s="72" t="str">
        <f>IF($C142="","",SUMIF('Insumos'!$B$5:$B$304,$C142,'Insumos'!$K$5:$K$304))</f>
        <v/>
      </c>
      <c r="N142" s="72" t="str">
        <f>IF(ISNUMBER($L142),$L142-IF(AND($C142&lt;&gt;"",N($H142)&gt;0),N($M142)*$H142/SUMIF('Producción'!$C$5:$C$304,$C142,'Producción'!$H$5:$H$304),0),"")</f>
        <v/>
      </c>
      <c r="O142" s="48" t="str">
        <f>IF(AND($B142="",$F142=""),"",ML_RESP)</f>
        <v/>
      </c>
      <c r="P142" s="47" t="n"/>
      <c r="Q142" s="47" t="n"/>
      <c r="R142" s="47" t="n"/>
    </row>
    <row r="143">
      <c r="A143" s="42" t="inlineStr">
        <is>
          <t>P-139</t>
        </is>
      </c>
      <c r="B143" s="52" t="n"/>
      <c r="C143" s="43" t="str">
        <f>IF(AND($B143="",$F143=""),"",IF(COUNTIF('Plan Cultivos'!$D$5:$D$204,"?*")=1,INDEX('Plan Cultivos'!$A$5:$A$204,MATCH("?*",'Plan Cultivos'!$D$5:$D$204,0)),""))</f>
        <v/>
      </c>
      <c r="D143" s="41" t="str">
        <f>IF(AND($B143="",$F143=""),"",ML_N)</f>
        <v/>
      </c>
      <c r="E143" s="43" t="str">
        <f>IF($C143="","",IFERROR(VLOOKUP($C143,'Plan Cultivos'!$A$5:$D$204,4,FALSE)&amp;"",""))</f>
        <v/>
      </c>
      <c r="F143" s="74" t="n"/>
      <c r="G143" s="74" t="n"/>
      <c r="H143" s="55" t="str">
        <f>IF(ISNUMBER($F143),MAX(0,$F143-N($G143)),"")</f>
        <v/>
      </c>
      <c r="I143" s="43" t="n"/>
      <c r="J143" s="43" t="n"/>
      <c r="K143" s="69" t="n"/>
      <c r="L143" s="70" t="str">
        <f>IF(AND(ISNUMBER($H143),ISNUMBER($K143)),$H143*$K143,"")</f>
        <v/>
      </c>
      <c r="M143" s="70" t="str">
        <f>IF($C143="","",SUMIF('Insumos'!$B$5:$B$304,$C143,'Insumos'!$K$5:$K$304))</f>
        <v/>
      </c>
      <c r="N143" s="70" t="str">
        <f>IF(ISNUMBER($L143),$L143-IF(AND($C143&lt;&gt;"",N($H143)&gt;0),N($M143)*$H143/SUMIF('Producción'!$C$5:$C$304,$C143,'Producción'!$H$5:$H$304),0),"")</f>
        <v/>
      </c>
      <c r="O143" s="43" t="str">
        <f>IF(AND($B143="",$F143=""),"",ML_RESP)</f>
        <v/>
      </c>
      <c r="P143" s="45" t="n"/>
      <c r="Q143" s="45" t="n"/>
      <c r="R143" s="45" t="n"/>
    </row>
    <row r="144">
      <c r="A144" s="57" t="inlineStr">
        <is>
          <t>P-140</t>
        </is>
      </c>
      <c r="B144" s="59" t="n"/>
      <c r="C144" s="48" t="str">
        <f>IF(AND($B144="",$F144=""),"",IF(COUNTIF('Plan Cultivos'!$D$5:$D$204,"?*")=1,INDEX('Plan Cultivos'!$A$5:$A$204,MATCH("?*",'Plan Cultivos'!$D$5:$D$204,0)),""))</f>
        <v/>
      </c>
      <c r="D144" s="58" t="str">
        <f>IF(AND($B144="",$F144=""),"",ML_N)</f>
        <v/>
      </c>
      <c r="E144" s="48" t="str">
        <f>IF($C144="","",IFERROR(VLOOKUP($C144,'Plan Cultivos'!$A$5:$D$204,4,FALSE)&amp;"",""))</f>
        <v/>
      </c>
      <c r="F144" s="75" t="n"/>
      <c r="G144" s="75" t="n"/>
      <c r="H144" s="62" t="str">
        <f>IF(ISNUMBER($F144),MAX(0,$F144-N($G144)),"")</f>
        <v/>
      </c>
      <c r="I144" s="48" t="n"/>
      <c r="J144" s="48" t="n"/>
      <c r="K144" s="71" t="n"/>
      <c r="L144" s="72" t="str">
        <f>IF(AND(ISNUMBER($H144),ISNUMBER($K144)),$H144*$K144,"")</f>
        <v/>
      </c>
      <c r="M144" s="72" t="str">
        <f>IF($C144="","",SUMIF('Insumos'!$B$5:$B$304,$C144,'Insumos'!$K$5:$K$304))</f>
        <v/>
      </c>
      <c r="N144" s="72" t="str">
        <f>IF(ISNUMBER($L144),$L144-IF(AND($C144&lt;&gt;"",N($H144)&gt;0),N($M144)*$H144/SUMIF('Producción'!$C$5:$C$304,$C144,'Producción'!$H$5:$H$304),0),"")</f>
        <v/>
      </c>
      <c r="O144" s="48" t="str">
        <f>IF(AND($B144="",$F144=""),"",ML_RESP)</f>
        <v/>
      </c>
      <c r="P144" s="47" t="n"/>
      <c r="Q144" s="47" t="n"/>
      <c r="R144" s="47" t="n"/>
    </row>
    <row r="145">
      <c r="A145" s="42" t="inlineStr">
        <is>
          <t>P-141</t>
        </is>
      </c>
      <c r="B145" s="52" t="n"/>
      <c r="C145" s="43" t="str">
        <f>IF(AND($B145="",$F145=""),"",IF(COUNTIF('Plan Cultivos'!$D$5:$D$204,"?*")=1,INDEX('Plan Cultivos'!$A$5:$A$204,MATCH("?*",'Plan Cultivos'!$D$5:$D$204,0)),""))</f>
        <v/>
      </c>
      <c r="D145" s="41" t="str">
        <f>IF(AND($B145="",$F145=""),"",ML_N)</f>
        <v/>
      </c>
      <c r="E145" s="43" t="str">
        <f>IF($C145="","",IFERROR(VLOOKUP($C145,'Plan Cultivos'!$A$5:$D$204,4,FALSE)&amp;"",""))</f>
        <v/>
      </c>
      <c r="F145" s="74" t="n"/>
      <c r="G145" s="74" t="n"/>
      <c r="H145" s="55" t="str">
        <f>IF(ISNUMBER($F145),MAX(0,$F145-N($G145)),"")</f>
        <v/>
      </c>
      <c r="I145" s="43" t="n"/>
      <c r="J145" s="43" t="n"/>
      <c r="K145" s="69" t="n"/>
      <c r="L145" s="70" t="str">
        <f>IF(AND(ISNUMBER($H145),ISNUMBER($K145)),$H145*$K145,"")</f>
        <v/>
      </c>
      <c r="M145" s="70" t="str">
        <f>IF($C145="","",SUMIF('Insumos'!$B$5:$B$304,$C145,'Insumos'!$K$5:$K$304))</f>
        <v/>
      </c>
      <c r="N145" s="70" t="str">
        <f>IF(ISNUMBER($L145),$L145-IF(AND($C145&lt;&gt;"",N($H145)&gt;0),N($M145)*$H145/SUMIF('Producción'!$C$5:$C$304,$C145,'Producción'!$H$5:$H$304),0),"")</f>
        <v/>
      </c>
      <c r="O145" s="43" t="str">
        <f>IF(AND($B145="",$F145=""),"",ML_RESP)</f>
        <v/>
      </c>
      <c r="P145" s="45" t="n"/>
      <c r="Q145" s="45" t="n"/>
      <c r="R145" s="45" t="n"/>
    </row>
    <row r="146">
      <c r="A146" s="57" t="inlineStr">
        <is>
          <t>P-142</t>
        </is>
      </c>
      <c r="B146" s="59" t="n"/>
      <c r="C146" s="48" t="str">
        <f>IF(AND($B146="",$F146=""),"",IF(COUNTIF('Plan Cultivos'!$D$5:$D$204,"?*")=1,INDEX('Plan Cultivos'!$A$5:$A$204,MATCH("?*",'Plan Cultivos'!$D$5:$D$204,0)),""))</f>
        <v/>
      </c>
      <c r="D146" s="58" t="str">
        <f>IF(AND($B146="",$F146=""),"",ML_N)</f>
        <v/>
      </c>
      <c r="E146" s="48" t="str">
        <f>IF($C146="","",IFERROR(VLOOKUP($C146,'Plan Cultivos'!$A$5:$D$204,4,FALSE)&amp;"",""))</f>
        <v/>
      </c>
      <c r="F146" s="75" t="n"/>
      <c r="G146" s="75" t="n"/>
      <c r="H146" s="62" t="str">
        <f>IF(ISNUMBER($F146),MAX(0,$F146-N($G146)),"")</f>
        <v/>
      </c>
      <c r="I146" s="48" t="n"/>
      <c r="J146" s="48" t="n"/>
      <c r="K146" s="71" t="n"/>
      <c r="L146" s="72" t="str">
        <f>IF(AND(ISNUMBER($H146),ISNUMBER($K146)),$H146*$K146,"")</f>
        <v/>
      </c>
      <c r="M146" s="72" t="str">
        <f>IF($C146="","",SUMIF('Insumos'!$B$5:$B$304,$C146,'Insumos'!$K$5:$K$304))</f>
        <v/>
      </c>
      <c r="N146" s="72" t="str">
        <f>IF(ISNUMBER($L146),$L146-IF(AND($C146&lt;&gt;"",N($H146)&gt;0),N($M146)*$H146/SUMIF('Producción'!$C$5:$C$304,$C146,'Producción'!$H$5:$H$304),0),"")</f>
        <v/>
      </c>
      <c r="O146" s="48" t="str">
        <f>IF(AND($B146="",$F146=""),"",ML_RESP)</f>
        <v/>
      </c>
      <c r="P146" s="47" t="n"/>
      <c r="Q146" s="47" t="n"/>
      <c r="R146" s="47" t="n"/>
    </row>
    <row r="147">
      <c r="A147" s="42" t="inlineStr">
        <is>
          <t>P-143</t>
        </is>
      </c>
      <c r="B147" s="52" t="n"/>
      <c r="C147" s="43" t="str">
        <f>IF(AND($B147="",$F147=""),"",IF(COUNTIF('Plan Cultivos'!$D$5:$D$204,"?*")=1,INDEX('Plan Cultivos'!$A$5:$A$204,MATCH("?*",'Plan Cultivos'!$D$5:$D$204,0)),""))</f>
        <v/>
      </c>
      <c r="D147" s="41" t="str">
        <f>IF(AND($B147="",$F147=""),"",ML_N)</f>
        <v/>
      </c>
      <c r="E147" s="43" t="str">
        <f>IF($C147="","",IFERROR(VLOOKUP($C147,'Plan Cultivos'!$A$5:$D$204,4,FALSE)&amp;"",""))</f>
        <v/>
      </c>
      <c r="F147" s="74" t="n"/>
      <c r="G147" s="74" t="n"/>
      <c r="H147" s="55" t="str">
        <f>IF(ISNUMBER($F147),MAX(0,$F147-N($G147)),"")</f>
        <v/>
      </c>
      <c r="I147" s="43" t="n"/>
      <c r="J147" s="43" t="n"/>
      <c r="K147" s="69" t="n"/>
      <c r="L147" s="70" t="str">
        <f>IF(AND(ISNUMBER($H147),ISNUMBER($K147)),$H147*$K147,"")</f>
        <v/>
      </c>
      <c r="M147" s="70" t="str">
        <f>IF($C147="","",SUMIF('Insumos'!$B$5:$B$304,$C147,'Insumos'!$K$5:$K$304))</f>
        <v/>
      </c>
      <c r="N147" s="70" t="str">
        <f>IF(ISNUMBER($L147),$L147-IF(AND($C147&lt;&gt;"",N($H147)&gt;0),N($M147)*$H147/SUMIF('Producción'!$C$5:$C$304,$C147,'Producción'!$H$5:$H$304),0),"")</f>
        <v/>
      </c>
      <c r="O147" s="43" t="str">
        <f>IF(AND($B147="",$F147=""),"",ML_RESP)</f>
        <v/>
      </c>
      <c r="P147" s="45" t="n"/>
      <c r="Q147" s="45" t="n"/>
      <c r="R147" s="45" t="n"/>
    </row>
    <row r="148">
      <c r="A148" s="57" t="inlineStr">
        <is>
          <t>P-144</t>
        </is>
      </c>
      <c r="B148" s="59" t="n"/>
      <c r="C148" s="48" t="str">
        <f>IF(AND($B148="",$F148=""),"",IF(COUNTIF('Plan Cultivos'!$D$5:$D$204,"?*")=1,INDEX('Plan Cultivos'!$A$5:$A$204,MATCH("?*",'Plan Cultivos'!$D$5:$D$204,0)),""))</f>
        <v/>
      </c>
      <c r="D148" s="58" t="str">
        <f>IF(AND($B148="",$F148=""),"",ML_N)</f>
        <v/>
      </c>
      <c r="E148" s="48" t="str">
        <f>IF($C148="","",IFERROR(VLOOKUP($C148,'Plan Cultivos'!$A$5:$D$204,4,FALSE)&amp;"",""))</f>
        <v/>
      </c>
      <c r="F148" s="75" t="n"/>
      <c r="G148" s="75" t="n"/>
      <c r="H148" s="62" t="str">
        <f>IF(ISNUMBER($F148),MAX(0,$F148-N($G148)),"")</f>
        <v/>
      </c>
      <c r="I148" s="48" t="n"/>
      <c r="J148" s="48" t="n"/>
      <c r="K148" s="71" t="n"/>
      <c r="L148" s="72" t="str">
        <f>IF(AND(ISNUMBER($H148),ISNUMBER($K148)),$H148*$K148,"")</f>
        <v/>
      </c>
      <c r="M148" s="72" t="str">
        <f>IF($C148="","",SUMIF('Insumos'!$B$5:$B$304,$C148,'Insumos'!$K$5:$K$304))</f>
        <v/>
      </c>
      <c r="N148" s="72" t="str">
        <f>IF(ISNUMBER($L148),$L148-IF(AND($C148&lt;&gt;"",N($H148)&gt;0),N($M148)*$H148/SUMIF('Producción'!$C$5:$C$304,$C148,'Producción'!$H$5:$H$304),0),"")</f>
        <v/>
      </c>
      <c r="O148" s="48" t="str">
        <f>IF(AND($B148="",$F148=""),"",ML_RESP)</f>
        <v/>
      </c>
      <c r="P148" s="47" t="n"/>
      <c r="Q148" s="47" t="n"/>
      <c r="R148" s="47" t="n"/>
    </row>
    <row r="149">
      <c r="A149" s="42" t="inlineStr">
        <is>
          <t>P-145</t>
        </is>
      </c>
      <c r="B149" s="52" t="n"/>
      <c r="C149" s="43" t="str">
        <f>IF(AND($B149="",$F149=""),"",IF(COUNTIF('Plan Cultivos'!$D$5:$D$204,"?*")=1,INDEX('Plan Cultivos'!$A$5:$A$204,MATCH("?*",'Plan Cultivos'!$D$5:$D$204,0)),""))</f>
        <v/>
      </c>
      <c r="D149" s="41" t="str">
        <f>IF(AND($B149="",$F149=""),"",ML_N)</f>
        <v/>
      </c>
      <c r="E149" s="43" t="str">
        <f>IF($C149="","",IFERROR(VLOOKUP($C149,'Plan Cultivos'!$A$5:$D$204,4,FALSE)&amp;"",""))</f>
        <v/>
      </c>
      <c r="F149" s="74" t="n"/>
      <c r="G149" s="74" t="n"/>
      <c r="H149" s="55" t="str">
        <f>IF(ISNUMBER($F149),MAX(0,$F149-N($G149)),"")</f>
        <v/>
      </c>
      <c r="I149" s="43" t="n"/>
      <c r="J149" s="43" t="n"/>
      <c r="K149" s="69" t="n"/>
      <c r="L149" s="70" t="str">
        <f>IF(AND(ISNUMBER($H149),ISNUMBER($K149)),$H149*$K149,"")</f>
        <v/>
      </c>
      <c r="M149" s="70" t="str">
        <f>IF($C149="","",SUMIF('Insumos'!$B$5:$B$304,$C149,'Insumos'!$K$5:$K$304))</f>
        <v/>
      </c>
      <c r="N149" s="70" t="str">
        <f>IF(ISNUMBER($L149),$L149-IF(AND($C149&lt;&gt;"",N($H149)&gt;0),N($M149)*$H149/SUMIF('Producción'!$C$5:$C$304,$C149,'Producción'!$H$5:$H$304),0),"")</f>
        <v/>
      </c>
      <c r="O149" s="43" t="str">
        <f>IF(AND($B149="",$F149=""),"",ML_RESP)</f>
        <v/>
      </c>
      <c r="P149" s="45" t="n"/>
      <c r="Q149" s="45" t="n"/>
      <c r="R149" s="45" t="n"/>
    </row>
    <row r="150">
      <c r="A150" s="57" t="inlineStr">
        <is>
          <t>P-146</t>
        </is>
      </c>
      <c r="B150" s="59" t="n"/>
      <c r="C150" s="48" t="str">
        <f>IF(AND($B150="",$F150=""),"",IF(COUNTIF('Plan Cultivos'!$D$5:$D$204,"?*")=1,INDEX('Plan Cultivos'!$A$5:$A$204,MATCH("?*",'Plan Cultivos'!$D$5:$D$204,0)),""))</f>
        <v/>
      </c>
      <c r="D150" s="58" t="str">
        <f>IF(AND($B150="",$F150=""),"",ML_N)</f>
        <v/>
      </c>
      <c r="E150" s="48" t="str">
        <f>IF($C150="","",IFERROR(VLOOKUP($C150,'Plan Cultivos'!$A$5:$D$204,4,FALSE)&amp;"",""))</f>
        <v/>
      </c>
      <c r="F150" s="75" t="n"/>
      <c r="G150" s="75" t="n"/>
      <c r="H150" s="62" t="str">
        <f>IF(ISNUMBER($F150),MAX(0,$F150-N($G150)),"")</f>
        <v/>
      </c>
      <c r="I150" s="48" t="n"/>
      <c r="J150" s="48" t="n"/>
      <c r="K150" s="71" t="n"/>
      <c r="L150" s="72" t="str">
        <f>IF(AND(ISNUMBER($H150),ISNUMBER($K150)),$H150*$K150,"")</f>
        <v/>
      </c>
      <c r="M150" s="72" t="str">
        <f>IF($C150="","",SUMIF('Insumos'!$B$5:$B$304,$C150,'Insumos'!$K$5:$K$304))</f>
        <v/>
      </c>
      <c r="N150" s="72" t="str">
        <f>IF(ISNUMBER($L150),$L150-IF(AND($C150&lt;&gt;"",N($H150)&gt;0),N($M150)*$H150/SUMIF('Producción'!$C$5:$C$304,$C150,'Producción'!$H$5:$H$304),0),"")</f>
        <v/>
      </c>
      <c r="O150" s="48" t="str">
        <f>IF(AND($B150="",$F150=""),"",ML_RESP)</f>
        <v/>
      </c>
      <c r="P150" s="47" t="n"/>
      <c r="Q150" s="47" t="n"/>
      <c r="R150" s="47" t="n"/>
    </row>
    <row r="151">
      <c r="A151" s="42" t="inlineStr">
        <is>
          <t>P-147</t>
        </is>
      </c>
      <c r="B151" s="52" t="n"/>
      <c r="C151" s="43" t="str">
        <f>IF(AND($B151="",$F151=""),"",IF(COUNTIF('Plan Cultivos'!$D$5:$D$204,"?*")=1,INDEX('Plan Cultivos'!$A$5:$A$204,MATCH("?*",'Plan Cultivos'!$D$5:$D$204,0)),""))</f>
        <v/>
      </c>
      <c r="D151" s="41" t="str">
        <f>IF(AND($B151="",$F151=""),"",ML_N)</f>
        <v/>
      </c>
      <c r="E151" s="43" t="str">
        <f>IF($C151="","",IFERROR(VLOOKUP($C151,'Plan Cultivos'!$A$5:$D$204,4,FALSE)&amp;"",""))</f>
        <v/>
      </c>
      <c r="F151" s="74" t="n"/>
      <c r="G151" s="74" t="n"/>
      <c r="H151" s="55" t="str">
        <f>IF(ISNUMBER($F151),MAX(0,$F151-N($G151)),"")</f>
        <v/>
      </c>
      <c r="I151" s="43" t="n"/>
      <c r="J151" s="43" t="n"/>
      <c r="K151" s="69" t="n"/>
      <c r="L151" s="70" t="str">
        <f>IF(AND(ISNUMBER($H151),ISNUMBER($K151)),$H151*$K151,"")</f>
        <v/>
      </c>
      <c r="M151" s="70" t="str">
        <f>IF($C151="","",SUMIF('Insumos'!$B$5:$B$304,$C151,'Insumos'!$K$5:$K$304))</f>
        <v/>
      </c>
      <c r="N151" s="70" t="str">
        <f>IF(ISNUMBER($L151),$L151-IF(AND($C151&lt;&gt;"",N($H151)&gt;0),N($M151)*$H151/SUMIF('Producción'!$C$5:$C$304,$C151,'Producción'!$H$5:$H$304),0),"")</f>
        <v/>
      </c>
      <c r="O151" s="43" t="str">
        <f>IF(AND($B151="",$F151=""),"",ML_RESP)</f>
        <v/>
      </c>
      <c r="P151" s="45" t="n"/>
      <c r="Q151" s="45" t="n"/>
      <c r="R151" s="45" t="n"/>
    </row>
    <row r="152">
      <c r="A152" s="57" t="inlineStr">
        <is>
          <t>P-148</t>
        </is>
      </c>
      <c r="B152" s="59" t="n"/>
      <c r="C152" s="48" t="str">
        <f>IF(AND($B152="",$F152=""),"",IF(COUNTIF('Plan Cultivos'!$D$5:$D$204,"?*")=1,INDEX('Plan Cultivos'!$A$5:$A$204,MATCH("?*",'Plan Cultivos'!$D$5:$D$204,0)),""))</f>
        <v/>
      </c>
      <c r="D152" s="58" t="str">
        <f>IF(AND($B152="",$F152=""),"",ML_N)</f>
        <v/>
      </c>
      <c r="E152" s="48" t="str">
        <f>IF($C152="","",IFERROR(VLOOKUP($C152,'Plan Cultivos'!$A$5:$D$204,4,FALSE)&amp;"",""))</f>
        <v/>
      </c>
      <c r="F152" s="75" t="n"/>
      <c r="G152" s="75" t="n"/>
      <c r="H152" s="62" t="str">
        <f>IF(ISNUMBER($F152),MAX(0,$F152-N($G152)),"")</f>
        <v/>
      </c>
      <c r="I152" s="48" t="n"/>
      <c r="J152" s="48" t="n"/>
      <c r="K152" s="71" t="n"/>
      <c r="L152" s="72" t="str">
        <f>IF(AND(ISNUMBER($H152),ISNUMBER($K152)),$H152*$K152,"")</f>
        <v/>
      </c>
      <c r="M152" s="72" t="str">
        <f>IF($C152="","",SUMIF('Insumos'!$B$5:$B$304,$C152,'Insumos'!$K$5:$K$304))</f>
        <v/>
      </c>
      <c r="N152" s="72" t="str">
        <f>IF(ISNUMBER($L152),$L152-IF(AND($C152&lt;&gt;"",N($H152)&gt;0),N($M152)*$H152/SUMIF('Producción'!$C$5:$C$304,$C152,'Producción'!$H$5:$H$304),0),"")</f>
        <v/>
      </c>
      <c r="O152" s="48" t="str">
        <f>IF(AND($B152="",$F152=""),"",ML_RESP)</f>
        <v/>
      </c>
      <c r="P152" s="47" t="n"/>
      <c r="Q152" s="47" t="n"/>
      <c r="R152" s="47" t="n"/>
    </row>
    <row r="153">
      <c r="A153" s="42" t="inlineStr">
        <is>
          <t>P-149</t>
        </is>
      </c>
      <c r="B153" s="52" t="n"/>
      <c r="C153" s="43" t="str">
        <f>IF(AND($B153="",$F153=""),"",IF(COUNTIF('Plan Cultivos'!$D$5:$D$204,"?*")=1,INDEX('Plan Cultivos'!$A$5:$A$204,MATCH("?*",'Plan Cultivos'!$D$5:$D$204,0)),""))</f>
        <v/>
      </c>
      <c r="D153" s="41" t="str">
        <f>IF(AND($B153="",$F153=""),"",ML_N)</f>
        <v/>
      </c>
      <c r="E153" s="43" t="str">
        <f>IF($C153="","",IFERROR(VLOOKUP($C153,'Plan Cultivos'!$A$5:$D$204,4,FALSE)&amp;"",""))</f>
        <v/>
      </c>
      <c r="F153" s="74" t="n"/>
      <c r="G153" s="74" t="n"/>
      <c r="H153" s="55" t="str">
        <f>IF(ISNUMBER($F153),MAX(0,$F153-N($G153)),"")</f>
        <v/>
      </c>
      <c r="I153" s="43" t="n"/>
      <c r="J153" s="43" t="n"/>
      <c r="K153" s="69" t="n"/>
      <c r="L153" s="70" t="str">
        <f>IF(AND(ISNUMBER($H153),ISNUMBER($K153)),$H153*$K153,"")</f>
        <v/>
      </c>
      <c r="M153" s="70" t="str">
        <f>IF($C153="","",SUMIF('Insumos'!$B$5:$B$304,$C153,'Insumos'!$K$5:$K$304))</f>
        <v/>
      </c>
      <c r="N153" s="70" t="str">
        <f>IF(ISNUMBER($L153),$L153-IF(AND($C153&lt;&gt;"",N($H153)&gt;0),N($M153)*$H153/SUMIF('Producción'!$C$5:$C$304,$C153,'Producción'!$H$5:$H$304),0),"")</f>
        <v/>
      </c>
      <c r="O153" s="43" t="str">
        <f>IF(AND($B153="",$F153=""),"",ML_RESP)</f>
        <v/>
      </c>
      <c r="P153" s="45" t="n"/>
      <c r="Q153" s="45" t="n"/>
      <c r="R153" s="45" t="n"/>
    </row>
    <row r="154">
      <c r="A154" s="57" t="inlineStr">
        <is>
          <t>P-150</t>
        </is>
      </c>
      <c r="B154" s="59" t="n"/>
      <c r="C154" s="48" t="str">
        <f>IF(AND($B154="",$F154=""),"",IF(COUNTIF('Plan Cultivos'!$D$5:$D$204,"?*")=1,INDEX('Plan Cultivos'!$A$5:$A$204,MATCH("?*",'Plan Cultivos'!$D$5:$D$204,0)),""))</f>
        <v/>
      </c>
      <c r="D154" s="58" t="str">
        <f>IF(AND($B154="",$F154=""),"",ML_N)</f>
        <v/>
      </c>
      <c r="E154" s="48" t="str">
        <f>IF($C154="","",IFERROR(VLOOKUP($C154,'Plan Cultivos'!$A$5:$D$204,4,FALSE)&amp;"",""))</f>
        <v/>
      </c>
      <c r="F154" s="75" t="n"/>
      <c r="G154" s="75" t="n"/>
      <c r="H154" s="62" t="str">
        <f>IF(ISNUMBER($F154),MAX(0,$F154-N($G154)),"")</f>
        <v/>
      </c>
      <c r="I154" s="48" t="n"/>
      <c r="J154" s="48" t="n"/>
      <c r="K154" s="71" t="n"/>
      <c r="L154" s="72" t="str">
        <f>IF(AND(ISNUMBER($H154),ISNUMBER($K154)),$H154*$K154,"")</f>
        <v/>
      </c>
      <c r="M154" s="72" t="str">
        <f>IF($C154="","",SUMIF('Insumos'!$B$5:$B$304,$C154,'Insumos'!$K$5:$K$304))</f>
        <v/>
      </c>
      <c r="N154" s="72" t="str">
        <f>IF(ISNUMBER($L154),$L154-IF(AND($C154&lt;&gt;"",N($H154)&gt;0),N($M154)*$H154/SUMIF('Producción'!$C$5:$C$304,$C154,'Producción'!$H$5:$H$304),0),"")</f>
        <v/>
      </c>
      <c r="O154" s="48" t="str">
        <f>IF(AND($B154="",$F154=""),"",ML_RESP)</f>
        <v/>
      </c>
      <c r="P154" s="47" t="n"/>
      <c r="Q154" s="47" t="n"/>
      <c r="R154" s="47" t="n"/>
    </row>
    <row r="155">
      <c r="A155" s="42" t="inlineStr">
        <is>
          <t>P-151</t>
        </is>
      </c>
      <c r="B155" s="52" t="n"/>
      <c r="C155" s="43" t="str">
        <f>IF(AND($B155="",$F155=""),"",IF(COUNTIF('Plan Cultivos'!$D$5:$D$204,"?*")=1,INDEX('Plan Cultivos'!$A$5:$A$204,MATCH("?*",'Plan Cultivos'!$D$5:$D$204,0)),""))</f>
        <v/>
      </c>
      <c r="D155" s="41" t="str">
        <f>IF(AND($B155="",$F155=""),"",ML_N)</f>
        <v/>
      </c>
      <c r="E155" s="43" t="str">
        <f>IF($C155="","",IFERROR(VLOOKUP($C155,'Plan Cultivos'!$A$5:$D$204,4,FALSE)&amp;"",""))</f>
        <v/>
      </c>
      <c r="F155" s="74" t="n"/>
      <c r="G155" s="74" t="n"/>
      <c r="H155" s="55" t="str">
        <f>IF(ISNUMBER($F155),MAX(0,$F155-N($G155)),"")</f>
        <v/>
      </c>
      <c r="I155" s="43" t="n"/>
      <c r="J155" s="43" t="n"/>
      <c r="K155" s="69" t="n"/>
      <c r="L155" s="70" t="str">
        <f>IF(AND(ISNUMBER($H155),ISNUMBER($K155)),$H155*$K155,"")</f>
        <v/>
      </c>
      <c r="M155" s="70" t="str">
        <f>IF($C155="","",SUMIF('Insumos'!$B$5:$B$304,$C155,'Insumos'!$K$5:$K$304))</f>
        <v/>
      </c>
      <c r="N155" s="70" t="str">
        <f>IF(ISNUMBER($L155),$L155-IF(AND($C155&lt;&gt;"",N($H155)&gt;0),N($M155)*$H155/SUMIF('Producción'!$C$5:$C$304,$C155,'Producción'!$H$5:$H$304),0),"")</f>
        <v/>
      </c>
      <c r="O155" s="43" t="str">
        <f>IF(AND($B155="",$F155=""),"",ML_RESP)</f>
        <v/>
      </c>
      <c r="P155" s="45" t="n"/>
      <c r="Q155" s="45" t="n"/>
      <c r="R155" s="45" t="n"/>
    </row>
    <row r="156">
      <c r="A156" s="57" t="inlineStr">
        <is>
          <t>P-152</t>
        </is>
      </c>
      <c r="B156" s="59" t="n"/>
      <c r="C156" s="48" t="str">
        <f>IF(AND($B156="",$F156=""),"",IF(COUNTIF('Plan Cultivos'!$D$5:$D$204,"?*")=1,INDEX('Plan Cultivos'!$A$5:$A$204,MATCH("?*",'Plan Cultivos'!$D$5:$D$204,0)),""))</f>
        <v/>
      </c>
      <c r="D156" s="58" t="str">
        <f>IF(AND($B156="",$F156=""),"",ML_N)</f>
        <v/>
      </c>
      <c r="E156" s="48" t="str">
        <f>IF($C156="","",IFERROR(VLOOKUP($C156,'Plan Cultivos'!$A$5:$D$204,4,FALSE)&amp;"",""))</f>
        <v/>
      </c>
      <c r="F156" s="75" t="n"/>
      <c r="G156" s="75" t="n"/>
      <c r="H156" s="62" t="str">
        <f>IF(ISNUMBER($F156),MAX(0,$F156-N($G156)),"")</f>
        <v/>
      </c>
      <c r="I156" s="48" t="n"/>
      <c r="J156" s="48" t="n"/>
      <c r="K156" s="71" t="n"/>
      <c r="L156" s="72" t="str">
        <f>IF(AND(ISNUMBER($H156),ISNUMBER($K156)),$H156*$K156,"")</f>
        <v/>
      </c>
      <c r="M156" s="72" t="str">
        <f>IF($C156="","",SUMIF('Insumos'!$B$5:$B$304,$C156,'Insumos'!$K$5:$K$304))</f>
        <v/>
      </c>
      <c r="N156" s="72" t="str">
        <f>IF(ISNUMBER($L156),$L156-IF(AND($C156&lt;&gt;"",N($H156)&gt;0),N($M156)*$H156/SUMIF('Producción'!$C$5:$C$304,$C156,'Producción'!$H$5:$H$304),0),"")</f>
        <v/>
      </c>
      <c r="O156" s="48" t="str">
        <f>IF(AND($B156="",$F156=""),"",ML_RESP)</f>
        <v/>
      </c>
      <c r="P156" s="47" t="n"/>
      <c r="Q156" s="47" t="n"/>
      <c r="R156" s="47" t="n"/>
    </row>
    <row r="157">
      <c r="A157" s="42" t="inlineStr">
        <is>
          <t>P-153</t>
        </is>
      </c>
      <c r="B157" s="52" t="n"/>
      <c r="C157" s="43" t="str">
        <f>IF(AND($B157="",$F157=""),"",IF(COUNTIF('Plan Cultivos'!$D$5:$D$204,"?*")=1,INDEX('Plan Cultivos'!$A$5:$A$204,MATCH("?*",'Plan Cultivos'!$D$5:$D$204,0)),""))</f>
        <v/>
      </c>
      <c r="D157" s="41" t="str">
        <f>IF(AND($B157="",$F157=""),"",ML_N)</f>
        <v/>
      </c>
      <c r="E157" s="43" t="str">
        <f>IF($C157="","",IFERROR(VLOOKUP($C157,'Plan Cultivos'!$A$5:$D$204,4,FALSE)&amp;"",""))</f>
        <v/>
      </c>
      <c r="F157" s="74" t="n"/>
      <c r="G157" s="74" t="n"/>
      <c r="H157" s="55" t="str">
        <f>IF(ISNUMBER($F157),MAX(0,$F157-N($G157)),"")</f>
        <v/>
      </c>
      <c r="I157" s="43" t="n"/>
      <c r="J157" s="43" t="n"/>
      <c r="K157" s="69" t="n"/>
      <c r="L157" s="70" t="str">
        <f>IF(AND(ISNUMBER($H157),ISNUMBER($K157)),$H157*$K157,"")</f>
        <v/>
      </c>
      <c r="M157" s="70" t="str">
        <f>IF($C157="","",SUMIF('Insumos'!$B$5:$B$304,$C157,'Insumos'!$K$5:$K$304))</f>
        <v/>
      </c>
      <c r="N157" s="70" t="str">
        <f>IF(ISNUMBER($L157),$L157-IF(AND($C157&lt;&gt;"",N($H157)&gt;0),N($M157)*$H157/SUMIF('Producción'!$C$5:$C$304,$C157,'Producción'!$H$5:$H$304),0),"")</f>
        <v/>
      </c>
      <c r="O157" s="43" t="str">
        <f>IF(AND($B157="",$F157=""),"",ML_RESP)</f>
        <v/>
      </c>
      <c r="P157" s="45" t="n"/>
      <c r="Q157" s="45" t="n"/>
      <c r="R157" s="45" t="n"/>
    </row>
    <row r="158">
      <c r="A158" s="57" t="inlineStr">
        <is>
          <t>P-154</t>
        </is>
      </c>
      <c r="B158" s="59" t="n"/>
      <c r="C158" s="48" t="str">
        <f>IF(AND($B158="",$F158=""),"",IF(COUNTIF('Plan Cultivos'!$D$5:$D$204,"?*")=1,INDEX('Plan Cultivos'!$A$5:$A$204,MATCH("?*",'Plan Cultivos'!$D$5:$D$204,0)),""))</f>
        <v/>
      </c>
      <c r="D158" s="58" t="str">
        <f>IF(AND($B158="",$F158=""),"",ML_N)</f>
        <v/>
      </c>
      <c r="E158" s="48" t="str">
        <f>IF($C158="","",IFERROR(VLOOKUP($C158,'Plan Cultivos'!$A$5:$D$204,4,FALSE)&amp;"",""))</f>
        <v/>
      </c>
      <c r="F158" s="75" t="n"/>
      <c r="G158" s="75" t="n"/>
      <c r="H158" s="62" t="str">
        <f>IF(ISNUMBER($F158),MAX(0,$F158-N($G158)),"")</f>
        <v/>
      </c>
      <c r="I158" s="48" t="n"/>
      <c r="J158" s="48" t="n"/>
      <c r="K158" s="71" t="n"/>
      <c r="L158" s="72" t="str">
        <f>IF(AND(ISNUMBER($H158),ISNUMBER($K158)),$H158*$K158,"")</f>
        <v/>
      </c>
      <c r="M158" s="72" t="str">
        <f>IF($C158="","",SUMIF('Insumos'!$B$5:$B$304,$C158,'Insumos'!$K$5:$K$304))</f>
        <v/>
      </c>
      <c r="N158" s="72" t="str">
        <f>IF(ISNUMBER($L158),$L158-IF(AND($C158&lt;&gt;"",N($H158)&gt;0),N($M158)*$H158/SUMIF('Producción'!$C$5:$C$304,$C158,'Producción'!$H$5:$H$304),0),"")</f>
        <v/>
      </c>
      <c r="O158" s="48" t="str">
        <f>IF(AND($B158="",$F158=""),"",ML_RESP)</f>
        <v/>
      </c>
      <c r="P158" s="47" t="n"/>
      <c r="Q158" s="47" t="n"/>
      <c r="R158" s="47" t="n"/>
    </row>
    <row r="159">
      <c r="A159" s="42" t="inlineStr">
        <is>
          <t>P-155</t>
        </is>
      </c>
      <c r="B159" s="52" t="n"/>
      <c r="C159" s="43" t="str">
        <f>IF(AND($B159="",$F159=""),"",IF(COUNTIF('Plan Cultivos'!$D$5:$D$204,"?*")=1,INDEX('Plan Cultivos'!$A$5:$A$204,MATCH("?*",'Plan Cultivos'!$D$5:$D$204,0)),""))</f>
        <v/>
      </c>
      <c r="D159" s="41" t="str">
        <f>IF(AND($B159="",$F159=""),"",ML_N)</f>
        <v/>
      </c>
      <c r="E159" s="43" t="str">
        <f>IF($C159="","",IFERROR(VLOOKUP($C159,'Plan Cultivos'!$A$5:$D$204,4,FALSE)&amp;"",""))</f>
        <v/>
      </c>
      <c r="F159" s="74" t="n"/>
      <c r="G159" s="74" t="n"/>
      <c r="H159" s="55" t="str">
        <f>IF(ISNUMBER($F159),MAX(0,$F159-N($G159)),"")</f>
        <v/>
      </c>
      <c r="I159" s="43" t="n"/>
      <c r="J159" s="43" t="n"/>
      <c r="K159" s="69" t="n"/>
      <c r="L159" s="70" t="str">
        <f>IF(AND(ISNUMBER($H159),ISNUMBER($K159)),$H159*$K159,"")</f>
        <v/>
      </c>
      <c r="M159" s="70" t="str">
        <f>IF($C159="","",SUMIF('Insumos'!$B$5:$B$304,$C159,'Insumos'!$K$5:$K$304))</f>
        <v/>
      </c>
      <c r="N159" s="70" t="str">
        <f>IF(ISNUMBER($L159),$L159-IF(AND($C159&lt;&gt;"",N($H159)&gt;0),N($M159)*$H159/SUMIF('Producción'!$C$5:$C$304,$C159,'Producción'!$H$5:$H$304),0),"")</f>
        <v/>
      </c>
      <c r="O159" s="43" t="str">
        <f>IF(AND($B159="",$F159=""),"",ML_RESP)</f>
        <v/>
      </c>
      <c r="P159" s="45" t="n"/>
      <c r="Q159" s="45" t="n"/>
      <c r="R159" s="45" t="n"/>
    </row>
    <row r="160">
      <c r="A160" s="57" t="inlineStr">
        <is>
          <t>P-156</t>
        </is>
      </c>
      <c r="B160" s="59" t="n"/>
      <c r="C160" s="48" t="str">
        <f>IF(AND($B160="",$F160=""),"",IF(COUNTIF('Plan Cultivos'!$D$5:$D$204,"?*")=1,INDEX('Plan Cultivos'!$A$5:$A$204,MATCH("?*",'Plan Cultivos'!$D$5:$D$204,0)),""))</f>
        <v/>
      </c>
      <c r="D160" s="58" t="str">
        <f>IF(AND($B160="",$F160=""),"",ML_N)</f>
        <v/>
      </c>
      <c r="E160" s="48" t="str">
        <f>IF($C160="","",IFERROR(VLOOKUP($C160,'Plan Cultivos'!$A$5:$D$204,4,FALSE)&amp;"",""))</f>
        <v/>
      </c>
      <c r="F160" s="75" t="n"/>
      <c r="G160" s="75" t="n"/>
      <c r="H160" s="62" t="str">
        <f>IF(ISNUMBER($F160),MAX(0,$F160-N($G160)),"")</f>
        <v/>
      </c>
      <c r="I160" s="48" t="n"/>
      <c r="J160" s="48" t="n"/>
      <c r="K160" s="71" t="n"/>
      <c r="L160" s="72" t="str">
        <f>IF(AND(ISNUMBER($H160),ISNUMBER($K160)),$H160*$K160,"")</f>
        <v/>
      </c>
      <c r="M160" s="72" t="str">
        <f>IF($C160="","",SUMIF('Insumos'!$B$5:$B$304,$C160,'Insumos'!$K$5:$K$304))</f>
        <v/>
      </c>
      <c r="N160" s="72" t="str">
        <f>IF(ISNUMBER($L160),$L160-IF(AND($C160&lt;&gt;"",N($H160)&gt;0),N($M160)*$H160/SUMIF('Producción'!$C$5:$C$304,$C160,'Producción'!$H$5:$H$304),0),"")</f>
        <v/>
      </c>
      <c r="O160" s="48" t="str">
        <f>IF(AND($B160="",$F160=""),"",ML_RESP)</f>
        <v/>
      </c>
      <c r="P160" s="47" t="n"/>
      <c r="Q160" s="47" t="n"/>
      <c r="R160" s="47" t="n"/>
    </row>
    <row r="161">
      <c r="A161" s="42" t="inlineStr">
        <is>
          <t>P-157</t>
        </is>
      </c>
      <c r="B161" s="52" t="n"/>
      <c r="C161" s="43" t="str">
        <f>IF(AND($B161="",$F161=""),"",IF(COUNTIF('Plan Cultivos'!$D$5:$D$204,"?*")=1,INDEX('Plan Cultivos'!$A$5:$A$204,MATCH("?*",'Plan Cultivos'!$D$5:$D$204,0)),""))</f>
        <v/>
      </c>
      <c r="D161" s="41" t="str">
        <f>IF(AND($B161="",$F161=""),"",ML_N)</f>
        <v/>
      </c>
      <c r="E161" s="43" t="str">
        <f>IF($C161="","",IFERROR(VLOOKUP($C161,'Plan Cultivos'!$A$5:$D$204,4,FALSE)&amp;"",""))</f>
        <v/>
      </c>
      <c r="F161" s="74" t="n"/>
      <c r="G161" s="74" t="n"/>
      <c r="H161" s="55" t="str">
        <f>IF(ISNUMBER($F161),MAX(0,$F161-N($G161)),"")</f>
        <v/>
      </c>
      <c r="I161" s="43" t="n"/>
      <c r="J161" s="43" t="n"/>
      <c r="K161" s="69" t="n"/>
      <c r="L161" s="70" t="str">
        <f>IF(AND(ISNUMBER($H161),ISNUMBER($K161)),$H161*$K161,"")</f>
        <v/>
      </c>
      <c r="M161" s="70" t="str">
        <f>IF($C161="","",SUMIF('Insumos'!$B$5:$B$304,$C161,'Insumos'!$K$5:$K$304))</f>
        <v/>
      </c>
      <c r="N161" s="70" t="str">
        <f>IF(ISNUMBER($L161),$L161-IF(AND($C161&lt;&gt;"",N($H161)&gt;0),N($M161)*$H161/SUMIF('Producción'!$C$5:$C$304,$C161,'Producción'!$H$5:$H$304),0),"")</f>
        <v/>
      </c>
      <c r="O161" s="43" t="str">
        <f>IF(AND($B161="",$F161=""),"",ML_RESP)</f>
        <v/>
      </c>
      <c r="P161" s="45" t="n"/>
      <c r="Q161" s="45" t="n"/>
      <c r="R161" s="45" t="n"/>
    </row>
    <row r="162">
      <c r="A162" s="57" t="inlineStr">
        <is>
          <t>P-158</t>
        </is>
      </c>
      <c r="B162" s="59" t="n"/>
      <c r="C162" s="48" t="str">
        <f>IF(AND($B162="",$F162=""),"",IF(COUNTIF('Plan Cultivos'!$D$5:$D$204,"?*")=1,INDEX('Plan Cultivos'!$A$5:$A$204,MATCH("?*",'Plan Cultivos'!$D$5:$D$204,0)),""))</f>
        <v/>
      </c>
      <c r="D162" s="58" t="str">
        <f>IF(AND($B162="",$F162=""),"",ML_N)</f>
        <v/>
      </c>
      <c r="E162" s="48" t="str">
        <f>IF($C162="","",IFERROR(VLOOKUP($C162,'Plan Cultivos'!$A$5:$D$204,4,FALSE)&amp;"",""))</f>
        <v/>
      </c>
      <c r="F162" s="75" t="n"/>
      <c r="G162" s="75" t="n"/>
      <c r="H162" s="62" t="str">
        <f>IF(ISNUMBER($F162),MAX(0,$F162-N($G162)),"")</f>
        <v/>
      </c>
      <c r="I162" s="48" t="n"/>
      <c r="J162" s="48" t="n"/>
      <c r="K162" s="71" t="n"/>
      <c r="L162" s="72" t="str">
        <f>IF(AND(ISNUMBER($H162),ISNUMBER($K162)),$H162*$K162,"")</f>
        <v/>
      </c>
      <c r="M162" s="72" t="str">
        <f>IF($C162="","",SUMIF('Insumos'!$B$5:$B$304,$C162,'Insumos'!$K$5:$K$304))</f>
        <v/>
      </c>
      <c r="N162" s="72" t="str">
        <f>IF(ISNUMBER($L162),$L162-IF(AND($C162&lt;&gt;"",N($H162)&gt;0),N($M162)*$H162/SUMIF('Producción'!$C$5:$C$304,$C162,'Producción'!$H$5:$H$304),0),"")</f>
        <v/>
      </c>
      <c r="O162" s="48" t="str">
        <f>IF(AND($B162="",$F162=""),"",ML_RESP)</f>
        <v/>
      </c>
      <c r="P162" s="47" t="n"/>
      <c r="Q162" s="47" t="n"/>
      <c r="R162" s="47" t="n"/>
    </row>
    <row r="163">
      <c r="A163" s="42" t="inlineStr">
        <is>
          <t>P-159</t>
        </is>
      </c>
      <c r="B163" s="52" t="n"/>
      <c r="C163" s="43" t="str">
        <f>IF(AND($B163="",$F163=""),"",IF(COUNTIF('Plan Cultivos'!$D$5:$D$204,"?*")=1,INDEX('Plan Cultivos'!$A$5:$A$204,MATCH("?*",'Plan Cultivos'!$D$5:$D$204,0)),""))</f>
        <v/>
      </c>
      <c r="D163" s="41" t="str">
        <f>IF(AND($B163="",$F163=""),"",ML_N)</f>
        <v/>
      </c>
      <c r="E163" s="43" t="str">
        <f>IF($C163="","",IFERROR(VLOOKUP($C163,'Plan Cultivos'!$A$5:$D$204,4,FALSE)&amp;"",""))</f>
        <v/>
      </c>
      <c r="F163" s="74" t="n"/>
      <c r="G163" s="74" t="n"/>
      <c r="H163" s="55" t="str">
        <f>IF(ISNUMBER($F163),MAX(0,$F163-N($G163)),"")</f>
        <v/>
      </c>
      <c r="I163" s="43" t="n"/>
      <c r="J163" s="43" t="n"/>
      <c r="K163" s="69" t="n"/>
      <c r="L163" s="70" t="str">
        <f>IF(AND(ISNUMBER($H163),ISNUMBER($K163)),$H163*$K163,"")</f>
        <v/>
      </c>
      <c r="M163" s="70" t="str">
        <f>IF($C163="","",SUMIF('Insumos'!$B$5:$B$304,$C163,'Insumos'!$K$5:$K$304))</f>
        <v/>
      </c>
      <c r="N163" s="70" t="str">
        <f>IF(ISNUMBER($L163),$L163-IF(AND($C163&lt;&gt;"",N($H163)&gt;0),N($M163)*$H163/SUMIF('Producción'!$C$5:$C$304,$C163,'Producción'!$H$5:$H$304),0),"")</f>
        <v/>
      </c>
      <c r="O163" s="43" t="str">
        <f>IF(AND($B163="",$F163=""),"",ML_RESP)</f>
        <v/>
      </c>
      <c r="P163" s="45" t="n"/>
      <c r="Q163" s="45" t="n"/>
      <c r="R163" s="45" t="n"/>
    </row>
    <row r="164">
      <c r="A164" s="57" t="inlineStr">
        <is>
          <t>P-160</t>
        </is>
      </c>
      <c r="B164" s="59" t="n"/>
      <c r="C164" s="48" t="str">
        <f>IF(AND($B164="",$F164=""),"",IF(COUNTIF('Plan Cultivos'!$D$5:$D$204,"?*")=1,INDEX('Plan Cultivos'!$A$5:$A$204,MATCH("?*",'Plan Cultivos'!$D$5:$D$204,0)),""))</f>
        <v/>
      </c>
      <c r="D164" s="58" t="str">
        <f>IF(AND($B164="",$F164=""),"",ML_N)</f>
        <v/>
      </c>
      <c r="E164" s="48" t="str">
        <f>IF($C164="","",IFERROR(VLOOKUP($C164,'Plan Cultivos'!$A$5:$D$204,4,FALSE)&amp;"",""))</f>
        <v/>
      </c>
      <c r="F164" s="75" t="n"/>
      <c r="G164" s="75" t="n"/>
      <c r="H164" s="62" t="str">
        <f>IF(ISNUMBER($F164),MAX(0,$F164-N($G164)),"")</f>
        <v/>
      </c>
      <c r="I164" s="48" t="n"/>
      <c r="J164" s="48" t="n"/>
      <c r="K164" s="71" t="n"/>
      <c r="L164" s="72" t="str">
        <f>IF(AND(ISNUMBER($H164),ISNUMBER($K164)),$H164*$K164,"")</f>
        <v/>
      </c>
      <c r="M164" s="72" t="str">
        <f>IF($C164="","",SUMIF('Insumos'!$B$5:$B$304,$C164,'Insumos'!$K$5:$K$304))</f>
        <v/>
      </c>
      <c r="N164" s="72" t="str">
        <f>IF(ISNUMBER($L164),$L164-IF(AND($C164&lt;&gt;"",N($H164)&gt;0),N($M164)*$H164/SUMIF('Producción'!$C$5:$C$304,$C164,'Producción'!$H$5:$H$304),0),"")</f>
        <v/>
      </c>
      <c r="O164" s="48" t="str">
        <f>IF(AND($B164="",$F164=""),"",ML_RESP)</f>
        <v/>
      </c>
      <c r="P164" s="47" t="n"/>
      <c r="Q164" s="47" t="n"/>
      <c r="R164" s="47" t="n"/>
    </row>
    <row r="165">
      <c r="A165" s="42" t="inlineStr">
        <is>
          <t>P-161</t>
        </is>
      </c>
      <c r="B165" s="52" t="n"/>
      <c r="C165" s="43" t="str">
        <f>IF(AND($B165="",$F165=""),"",IF(COUNTIF('Plan Cultivos'!$D$5:$D$204,"?*")=1,INDEX('Plan Cultivos'!$A$5:$A$204,MATCH("?*",'Plan Cultivos'!$D$5:$D$204,0)),""))</f>
        <v/>
      </c>
      <c r="D165" s="41" t="str">
        <f>IF(AND($B165="",$F165=""),"",ML_N)</f>
        <v/>
      </c>
      <c r="E165" s="43" t="str">
        <f>IF($C165="","",IFERROR(VLOOKUP($C165,'Plan Cultivos'!$A$5:$D$204,4,FALSE)&amp;"",""))</f>
        <v/>
      </c>
      <c r="F165" s="74" t="n"/>
      <c r="G165" s="74" t="n"/>
      <c r="H165" s="55" t="str">
        <f>IF(ISNUMBER($F165),MAX(0,$F165-N($G165)),"")</f>
        <v/>
      </c>
      <c r="I165" s="43" t="n"/>
      <c r="J165" s="43" t="n"/>
      <c r="K165" s="69" t="n"/>
      <c r="L165" s="70" t="str">
        <f>IF(AND(ISNUMBER($H165),ISNUMBER($K165)),$H165*$K165,"")</f>
        <v/>
      </c>
      <c r="M165" s="70" t="str">
        <f>IF($C165="","",SUMIF('Insumos'!$B$5:$B$304,$C165,'Insumos'!$K$5:$K$304))</f>
        <v/>
      </c>
      <c r="N165" s="70" t="str">
        <f>IF(ISNUMBER($L165),$L165-IF(AND($C165&lt;&gt;"",N($H165)&gt;0),N($M165)*$H165/SUMIF('Producción'!$C$5:$C$304,$C165,'Producción'!$H$5:$H$304),0),"")</f>
        <v/>
      </c>
      <c r="O165" s="43" t="str">
        <f>IF(AND($B165="",$F165=""),"",ML_RESP)</f>
        <v/>
      </c>
      <c r="P165" s="45" t="n"/>
      <c r="Q165" s="45" t="n"/>
      <c r="R165" s="45" t="n"/>
    </row>
    <row r="166">
      <c r="A166" s="57" t="inlineStr">
        <is>
          <t>P-162</t>
        </is>
      </c>
      <c r="B166" s="59" t="n"/>
      <c r="C166" s="48" t="str">
        <f>IF(AND($B166="",$F166=""),"",IF(COUNTIF('Plan Cultivos'!$D$5:$D$204,"?*")=1,INDEX('Plan Cultivos'!$A$5:$A$204,MATCH("?*",'Plan Cultivos'!$D$5:$D$204,0)),""))</f>
        <v/>
      </c>
      <c r="D166" s="58" t="str">
        <f>IF(AND($B166="",$F166=""),"",ML_N)</f>
        <v/>
      </c>
      <c r="E166" s="48" t="str">
        <f>IF($C166="","",IFERROR(VLOOKUP($C166,'Plan Cultivos'!$A$5:$D$204,4,FALSE)&amp;"",""))</f>
        <v/>
      </c>
      <c r="F166" s="75" t="n"/>
      <c r="G166" s="75" t="n"/>
      <c r="H166" s="62" t="str">
        <f>IF(ISNUMBER($F166),MAX(0,$F166-N($G166)),"")</f>
        <v/>
      </c>
      <c r="I166" s="48" t="n"/>
      <c r="J166" s="48" t="n"/>
      <c r="K166" s="71" t="n"/>
      <c r="L166" s="72" t="str">
        <f>IF(AND(ISNUMBER($H166),ISNUMBER($K166)),$H166*$K166,"")</f>
        <v/>
      </c>
      <c r="M166" s="72" t="str">
        <f>IF($C166="","",SUMIF('Insumos'!$B$5:$B$304,$C166,'Insumos'!$K$5:$K$304))</f>
        <v/>
      </c>
      <c r="N166" s="72" t="str">
        <f>IF(ISNUMBER($L166),$L166-IF(AND($C166&lt;&gt;"",N($H166)&gt;0),N($M166)*$H166/SUMIF('Producción'!$C$5:$C$304,$C166,'Producción'!$H$5:$H$304),0),"")</f>
        <v/>
      </c>
      <c r="O166" s="48" t="str">
        <f>IF(AND($B166="",$F166=""),"",ML_RESP)</f>
        <v/>
      </c>
      <c r="P166" s="47" t="n"/>
      <c r="Q166" s="47" t="n"/>
      <c r="R166" s="47" t="n"/>
    </row>
    <row r="167">
      <c r="A167" s="42" t="inlineStr">
        <is>
          <t>P-163</t>
        </is>
      </c>
      <c r="B167" s="52" t="n"/>
      <c r="C167" s="43" t="str">
        <f>IF(AND($B167="",$F167=""),"",IF(COUNTIF('Plan Cultivos'!$D$5:$D$204,"?*")=1,INDEX('Plan Cultivos'!$A$5:$A$204,MATCH("?*",'Plan Cultivos'!$D$5:$D$204,0)),""))</f>
        <v/>
      </c>
      <c r="D167" s="41" t="str">
        <f>IF(AND($B167="",$F167=""),"",ML_N)</f>
        <v/>
      </c>
      <c r="E167" s="43" t="str">
        <f>IF($C167="","",IFERROR(VLOOKUP($C167,'Plan Cultivos'!$A$5:$D$204,4,FALSE)&amp;"",""))</f>
        <v/>
      </c>
      <c r="F167" s="74" t="n"/>
      <c r="G167" s="74" t="n"/>
      <c r="H167" s="55" t="str">
        <f>IF(ISNUMBER($F167),MAX(0,$F167-N($G167)),"")</f>
        <v/>
      </c>
      <c r="I167" s="43" t="n"/>
      <c r="J167" s="43" t="n"/>
      <c r="K167" s="69" t="n"/>
      <c r="L167" s="70" t="str">
        <f>IF(AND(ISNUMBER($H167),ISNUMBER($K167)),$H167*$K167,"")</f>
        <v/>
      </c>
      <c r="M167" s="70" t="str">
        <f>IF($C167="","",SUMIF('Insumos'!$B$5:$B$304,$C167,'Insumos'!$K$5:$K$304))</f>
        <v/>
      </c>
      <c r="N167" s="70" t="str">
        <f>IF(ISNUMBER($L167),$L167-IF(AND($C167&lt;&gt;"",N($H167)&gt;0),N($M167)*$H167/SUMIF('Producción'!$C$5:$C$304,$C167,'Producción'!$H$5:$H$304),0),"")</f>
        <v/>
      </c>
      <c r="O167" s="43" t="str">
        <f>IF(AND($B167="",$F167=""),"",ML_RESP)</f>
        <v/>
      </c>
      <c r="P167" s="45" t="n"/>
      <c r="Q167" s="45" t="n"/>
      <c r="R167" s="45" t="n"/>
    </row>
    <row r="168">
      <c r="A168" s="57" t="inlineStr">
        <is>
          <t>P-164</t>
        </is>
      </c>
      <c r="B168" s="59" t="n"/>
      <c r="C168" s="48" t="str">
        <f>IF(AND($B168="",$F168=""),"",IF(COUNTIF('Plan Cultivos'!$D$5:$D$204,"?*")=1,INDEX('Plan Cultivos'!$A$5:$A$204,MATCH("?*",'Plan Cultivos'!$D$5:$D$204,0)),""))</f>
        <v/>
      </c>
      <c r="D168" s="58" t="str">
        <f>IF(AND($B168="",$F168=""),"",ML_N)</f>
        <v/>
      </c>
      <c r="E168" s="48" t="str">
        <f>IF($C168="","",IFERROR(VLOOKUP($C168,'Plan Cultivos'!$A$5:$D$204,4,FALSE)&amp;"",""))</f>
        <v/>
      </c>
      <c r="F168" s="75" t="n"/>
      <c r="G168" s="75" t="n"/>
      <c r="H168" s="62" t="str">
        <f>IF(ISNUMBER($F168),MAX(0,$F168-N($G168)),"")</f>
        <v/>
      </c>
      <c r="I168" s="48" t="n"/>
      <c r="J168" s="48" t="n"/>
      <c r="K168" s="71" t="n"/>
      <c r="L168" s="72" t="str">
        <f>IF(AND(ISNUMBER($H168),ISNUMBER($K168)),$H168*$K168,"")</f>
        <v/>
      </c>
      <c r="M168" s="72" t="str">
        <f>IF($C168="","",SUMIF('Insumos'!$B$5:$B$304,$C168,'Insumos'!$K$5:$K$304))</f>
        <v/>
      </c>
      <c r="N168" s="72" t="str">
        <f>IF(ISNUMBER($L168),$L168-IF(AND($C168&lt;&gt;"",N($H168)&gt;0),N($M168)*$H168/SUMIF('Producción'!$C$5:$C$304,$C168,'Producción'!$H$5:$H$304),0),"")</f>
        <v/>
      </c>
      <c r="O168" s="48" t="str">
        <f>IF(AND($B168="",$F168=""),"",ML_RESP)</f>
        <v/>
      </c>
      <c r="P168" s="47" t="n"/>
      <c r="Q168" s="47" t="n"/>
      <c r="R168" s="47" t="n"/>
    </row>
    <row r="169">
      <c r="A169" s="42" t="inlineStr">
        <is>
          <t>P-165</t>
        </is>
      </c>
      <c r="B169" s="52" t="n"/>
      <c r="C169" s="43" t="str">
        <f>IF(AND($B169="",$F169=""),"",IF(COUNTIF('Plan Cultivos'!$D$5:$D$204,"?*")=1,INDEX('Plan Cultivos'!$A$5:$A$204,MATCH("?*",'Plan Cultivos'!$D$5:$D$204,0)),""))</f>
        <v/>
      </c>
      <c r="D169" s="41" t="str">
        <f>IF(AND($B169="",$F169=""),"",ML_N)</f>
        <v/>
      </c>
      <c r="E169" s="43" t="str">
        <f>IF($C169="","",IFERROR(VLOOKUP($C169,'Plan Cultivos'!$A$5:$D$204,4,FALSE)&amp;"",""))</f>
        <v/>
      </c>
      <c r="F169" s="74" t="n"/>
      <c r="G169" s="74" t="n"/>
      <c r="H169" s="55" t="str">
        <f>IF(ISNUMBER($F169),MAX(0,$F169-N($G169)),"")</f>
        <v/>
      </c>
      <c r="I169" s="43" t="n"/>
      <c r="J169" s="43" t="n"/>
      <c r="K169" s="69" t="n"/>
      <c r="L169" s="70" t="str">
        <f>IF(AND(ISNUMBER($H169),ISNUMBER($K169)),$H169*$K169,"")</f>
        <v/>
      </c>
      <c r="M169" s="70" t="str">
        <f>IF($C169="","",SUMIF('Insumos'!$B$5:$B$304,$C169,'Insumos'!$K$5:$K$304))</f>
        <v/>
      </c>
      <c r="N169" s="70" t="str">
        <f>IF(ISNUMBER($L169),$L169-IF(AND($C169&lt;&gt;"",N($H169)&gt;0),N($M169)*$H169/SUMIF('Producción'!$C$5:$C$304,$C169,'Producción'!$H$5:$H$304),0),"")</f>
        <v/>
      </c>
      <c r="O169" s="43" t="str">
        <f>IF(AND($B169="",$F169=""),"",ML_RESP)</f>
        <v/>
      </c>
      <c r="P169" s="45" t="n"/>
      <c r="Q169" s="45" t="n"/>
      <c r="R169" s="45" t="n"/>
    </row>
    <row r="170">
      <c r="A170" s="57" t="inlineStr">
        <is>
          <t>P-166</t>
        </is>
      </c>
      <c r="B170" s="59" t="n"/>
      <c r="C170" s="48" t="str">
        <f>IF(AND($B170="",$F170=""),"",IF(COUNTIF('Plan Cultivos'!$D$5:$D$204,"?*")=1,INDEX('Plan Cultivos'!$A$5:$A$204,MATCH("?*",'Plan Cultivos'!$D$5:$D$204,0)),""))</f>
        <v/>
      </c>
      <c r="D170" s="58" t="str">
        <f>IF(AND($B170="",$F170=""),"",ML_N)</f>
        <v/>
      </c>
      <c r="E170" s="48" t="str">
        <f>IF($C170="","",IFERROR(VLOOKUP($C170,'Plan Cultivos'!$A$5:$D$204,4,FALSE)&amp;"",""))</f>
        <v/>
      </c>
      <c r="F170" s="75" t="n"/>
      <c r="G170" s="75" t="n"/>
      <c r="H170" s="62" t="str">
        <f>IF(ISNUMBER($F170),MAX(0,$F170-N($G170)),"")</f>
        <v/>
      </c>
      <c r="I170" s="48" t="n"/>
      <c r="J170" s="48" t="n"/>
      <c r="K170" s="71" t="n"/>
      <c r="L170" s="72" t="str">
        <f>IF(AND(ISNUMBER($H170),ISNUMBER($K170)),$H170*$K170,"")</f>
        <v/>
      </c>
      <c r="M170" s="72" t="str">
        <f>IF($C170="","",SUMIF('Insumos'!$B$5:$B$304,$C170,'Insumos'!$K$5:$K$304))</f>
        <v/>
      </c>
      <c r="N170" s="72" t="str">
        <f>IF(ISNUMBER($L170),$L170-IF(AND($C170&lt;&gt;"",N($H170)&gt;0),N($M170)*$H170/SUMIF('Producción'!$C$5:$C$304,$C170,'Producción'!$H$5:$H$304),0),"")</f>
        <v/>
      </c>
      <c r="O170" s="48" t="str">
        <f>IF(AND($B170="",$F170=""),"",ML_RESP)</f>
        <v/>
      </c>
      <c r="P170" s="47" t="n"/>
      <c r="Q170" s="47" t="n"/>
      <c r="R170" s="47" t="n"/>
    </row>
    <row r="171">
      <c r="A171" s="42" t="inlineStr">
        <is>
          <t>P-167</t>
        </is>
      </c>
      <c r="B171" s="52" t="n"/>
      <c r="C171" s="43" t="str">
        <f>IF(AND($B171="",$F171=""),"",IF(COUNTIF('Plan Cultivos'!$D$5:$D$204,"?*")=1,INDEX('Plan Cultivos'!$A$5:$A$204,MATCH("?*",'Plan Cultivos'!$D$5:$D$204,0)),""))</f>
        <v/>
      </c>
      <c r="D171" s="41" t="str">
        <f>IF(AND($B171="",$F171=""),"",ML_N)</f>
        <v/>
      </c>
      <c r="E171" s="43" t="str">
        <f>IF($C171="","",IFERROR(VLOOKUP($C171,'Plan Cultivos'!$A$5:$D$204,4,FALSE)&amp;"",""))</f>
        <v/>
      </c>
      <c r="F171" s="74" t="n"/>
      <c r="G171" s="74" t="n"/>
      <c r="H171" s="55" t="str">
        <f>IF(ISNUMBER($F171),MAX(0,$F171-N($G171)),"")</f>
        <v/>
      </c>
      <c r="I171" s="43" t="n"/>
      <c r="J171" s="43" t="n"/>
      <c r="K171" s="69" t="n"/>
      <c r="L171" s="70" t="str">
        <f>IF(AND(ISNUMBER($H171),ISNUMBER($K171)),$H171*$K171,"")</f>
        <v/>
      </c>
      <c r="M171" s="70" t="str">
        <f>IF($C171="","",SUMIF('Insumos'!$B$5:$B$304,$C171,'Insumos'!$K$5:$K$304))</f>
        <v/>
      </c>
      <c r="N171" s="70" t="str">
        <f>IF(ISNUMBER($L171),$L171-IF(AND($C171&lt;&gt;"",N($H171)&gt;0),N($M171)*$H171/SUMIF('Producción'!$C$5:$C$304,$C171,'Producción'!$H$5:$H$304),0),"")</f>
        <v/>
      </c>
      <c r="O171" s="43" t="str">
        <f>IF(AND($B171="",$F171=""),"",ML_RESP)</f>
        <v/>
      </c>
      <c r="P171" s="45" t="n"/>
      <c r="Q171" s="45" t="n"/>
      <c r="R171" s="45" t="n"/>
    </row>
    <row r="172">
      <c r="A172" s="57" t="inlineStr">
        <is>
          <t>P-168</t>
        </is>
      </c>
      <c r="B172" s="59" t="n"/>
      <c r="C172" s="48" t="str">
        <f>IF(AND($B172="",$F172=""),"",IF(COUNTIF('Plan Cultivos'!$D$5:$D$204,"?*")=1,INDEX('Plan Cultivos'!$A$5:$A$204,MATCH("?*",'Plan Cultivos'!$D$5:$D$204,0)),""))</f>
        <v/>
      </c>
      <c r="D172" s="58" t="str">
        <f>IF(AND($B172="",$F172=""),"",ML_N)</f>
        <v/>
      </c>
      <c r="E172" s="48" t="str">
        <f>IF($C172="","",IFERROR(VLOOKUP($C172,'Plan Cultivos'!$A$5:$D$204,4,FALSE)&amp;"",""))</f>
        <v/>
      </c>
      <c r="F172" s="75" t="n"/>
      <c r="G172" s="75" t="n"/>
      <c r="H172" s="62" t="str">
        <f>IF(ISNUMBER($F172),MAX(0,$F172-N($G172)),"")</f>
        <v/>
      </c>
      <c r="I172" s="48" t="n"/>
      <c r="J172" s="48" t="n"/>
      <c r="K172" s="71" t="n"/>
      <c r="L172" s="72" t="str">
        <f>IF(AND(ISNUMBER($H172),ISNUMBER($K172)),$H172*$K172,"")</f>
        <v/>
      </c>
      <c r="M172" s="72" t="str">
        <f>IF($C172="","",SUMIF('Insumos'!$B$5:$B$304,$C172,'Insumos'!$K$5:$K$304))</f>
        <v/>
      </c>
      <c r="N172" s="72" t="str">
        <f>IF(ISNUMBER($L172),$L172-IF(AND($C172&lt;&gt;"",N($H172)&gt;0),N($M172)*$H172/SUMIF('Producción'!$C$5:$C$304,$C172,'Producción'!$H$5:$H$304),0),"")</f>
        <v/>
      </c>
      <c r="O172" s="48" t="str">
        <f>IF(AND($B172="",$F172=""),"",ML_RESP)</f>
        <v/>
      </c>
      <c r="P172" s="47" t="n"/>
      <c r="Q172" s="47" t="n"/>
      <c r="R172" s="47" t="n"/>
    </row>
    <row r="173">
      <c r="A173" s="42" t="inlineStr">
        <is>
          <t>P-169</t>
        </is>
      </c>
      <c r="B173" s="52" t="n"/>
      <c r="C173" s="43" t="str">
        <f>IF(AND($B173="",$F173=""),"",IF(COUNTIF('Plan Cultivos'!$D$5:$D$204,"?*")=1,INDEX('Plan Cultivos'!$A$5:$A$204,MATCH("?*",'Plan Cultivos'!$D$5:$D$204,0)),""))</f>
        <v/>
      </c>
      <c r="D173" s="41" t="str">
        <f>IF(AND($B173="",$F173=""),"",ML_N)</f>
        <v/>
      </c>
      <c r="E173" s="43" t="str">
        <f>IF($C173="","",IFERROR(VLOOKUP($C173,'Plan Cultivos'!$A$5:$D$204,4,FALSE)&amp;"",""))</f>
        <v/>
      </c>
      <c r="F173" s="74" t="n"/>
      <c r="G173" s="74" t="n"/>
      <c r="H173" s="55" t="str">
        <f>IF(ISNUMBER($F173),MAX(0,$F173-N($G173)),"")</f>
        <v/>
      </c>
      <c r="I173" s="43" t="n"/>
      <c r="J173" s="43" t="n"/>
      <c r="K173" s="69" t="n"/>
      <c r="L173" s="70" t="str">
        <f>IF(AND(ISNUMBER($H173),ISNUMBER($K173)),$H173*$K173,"")</f>
        <v/>
      </c>
      <c r="M173" s="70" t="str">
        <f>IF($C173="","",SUMIF('Insumos'!$B$5:$B$304,$C173,'Insumos'!$K$5:$K$304))</f>
        <v/>
      </c>
      <c r="N173" s="70" t="str">
        <f>IF(ISNUMBER($L173),$L173-IF(AND($C173&lt;&gt;"",N($H173)&gt;0),N($M173)*$H173/SUMIF('Producción'!$C$5:$C$304,$C173,'Producción'!$H$5:$H$304),0),"")</f>
        <v/>
      </c>
      <c r="O173" s="43" t="str">
        <f>IF(AND($B173="",$F173=""),"",ML_RESP)</f>
        <v/>
      </c>
      <c r="P173" s="45" t="n"/>
      <c r="Q173" s="45" t="n"/>
      <c r="R173" s="45" t="n"/>
    </row>
    <row r="174">
      <c r="A174" s="57" t="inlineStr">
        <is>
          <t>P-170</t>
        </is>
      </c>
      <c r="B174" s="59" t="n"/>
      <c r="C174" s="48" t="str">
        <f>IF(AND($B174="",$F174=""),"",IF(COUNTIF('Plan Cultivos'!$D$5:$D$204,"?*")=1,INDEX('Plan Cultivos'!$A$5:$A$204,MATCH("?*",'Plan Cultivos'!$D$5:$D$204,0)),""))</f>
        <v/>
      </c>
      <c r="D174" s="58" t="str">
        <f>IF(AND($B174="",$F174=""),"",ML_N)</f>
        <v/>
      </c>
      <c r="E174" s="48" t="str">
        <f>IF($C174="","",IFERROR(VLOOKUP($C174,'Plan Cultivos'!$A$5:$D$204,4,FALSE)&amp;"",""))</f>
        <v/>
      </c>
      <c r="F174" s="75" t="n"/>
      <c r="G174" s="75" t="n"/>
      <c r="H174" s="62" t="str">
        <f>IF(ISNUMBER($F174),MAX(0,$F174-N($G174)),"")</f>
        <v/>
      </c>
      <c r="I174" s="48" t="n"/>
      <c r="J174" s="48" t="n"/>
      <c r="K174" s="71" t="n"/>
      <c r="L174" s="72" t="str">
        <f>IF(AND(ISNUMBER($H174),ISNUMBER($K174)),$H174*$K174,"")</f>
        <v/>
      </c>
      <c r="M174" s="72" t="str">
        <f>IF($C174="","",SUMIF('Insumos'!$B$5:$B$304,$C174,'Insumos'!$K$5:$K$304))</f>
        <v/>
      </c>
      <c r="N174" s="72" t="str">
        <f>IF(ISNUMBER($L174),$L174-IF(AND($C174&lt;&gt;"",N($H174)&gt;0),N($M174)*$H174/SUMIF('Producción'!$C$5:$C$304,$C174,'Producción'!$H$5:$H$304),0),"")</f>
        <v/>
      </c>
      <c r="O174" s="48" t="str">
        <f>IF(AND($B174="",$F174=""),"",ML_RESP)</f>
        <v/>
      </c>
      <c r="P174" s="47" t="n"/>
      <c r="Q174" s="47" t="n"/>
      <c r="R174" s="47" t="n"/>
    </row>
    <row r="175">
      <c r="A175" s="42" t="inlineStr">
        <is>
          <t>P-171</t>
        </is>
      </c>
      <c r="B175" s="52" t="n"/>
      <c r="C175" s="43" t="str">
        <f>IF(AND($B175="",$F175=""),"",IF(COUNTIF('Plan Cultivos'!$D$5:$D$204,"?*")=1,INDEX('Plan Cultivos'!$A$5:$A$204,MATCH("?*",'Plan Cultivos'!$D$5:$D$204,0)),""))</f>
        <v/>
      </c>
      <c r="D175" s="41" t="str">
        <f>IF(AND($B175="",$F175=""),"",ML_N)</f>
        <v/>
      </c>
      <c r="E175" s="43" t="str">
        <f>IF($C175="","",IFERROR(VLOOKUP($C175,'Plan Cultivos'!$A$5:$D$204,4,FALSE)&amp;"",""))</f>
        <v/>
      </c>
      <c r="F175" s="74" t="n"/>
      <c r="G175" s="74" t="n"/>
      <c r="H175" s="55" t="str">
        <f>IF(ISNUMBER($F175),MAX(0,$F175-N($G175)),"")</f>
        <v/>
      </c>
      <c r="I175" s="43" t="n"/>
      <c r="J175" s="43" t="n"/>
      <c r="K175" s="69" t="n"/>
      <c r="L175" s="70" t="str">
        <f>IF(AND(ISNUMBER($H175),ISNUMBER($K175)),$H175*$K175,"")</f>
        <v/>
      </c>
      <c r="M175" s="70" t="str">
        <f>IF($C175="","",SUMIF('Insumos'!$B$5:$B$304,$C175,'Insumos'!$K$5:$K$304))</f>
        <v/>
      </c>
      <c r="N175" s="70" t="str">
        <f>IF(ISNUMBER($L175),$L175-IF(AND($C175&lt;&gt;"",N($H175)&gt;0),N($M175)*$H175/SUMIF('Producción'!$C$5:$C$304,$C175,'Producción'!$H$5:$H$304),0),"")</f>
        <v/>
      </c>
      <c r="O175" s="43" t="str">
        <f>IF(AND($B175="",$F175=""),"",ML_RESP)</f>
        <v/>
      </c>
      <c r="P175" s="45" t="n"/>
      <c r="Q175" s="45" t="n"/>
      <c r="R175" s="45" t="n"/>
    </row>
    <row r="176">
      <c r="A176" s="57" t="inlineStr">
        <is>
          <t>P-172</t>
        </is>
      </c>
      <c r="B176" s="59" t="n"/>
      <c r="C176" s="48" t="str">
        <f>IF(AND($B176="",$F176=""),"",IF(COUNTIF('Plan Cultivos'!$D$5:$D$204,"?*")=1,INDEX('Plan Cultivos'!$A$5:$A$204,MATCH("?*",'Plan Cultivos'!$D$5:$D$204,0)),""))</f>
        <v/>
      </c>
      <c r="D176" s="58" t="str">
        <f>IF(AND($B176="",$F176=""),"",ML_N)</f>
        <v/>
      </c>
      <c r="E176" s="48" t="str">
        <f>IF($C176="","",IFERROR(VLOOKUP($C176,'Plan Cultivos'!$A$5:$D$204,4,FALSE)&amp;"",""))</f>
        <v/>
      </c>
      <c r="F176" s="75" t="n"/>
      <c r="G176" s="75" t="n"/>
      <c r="H176" s="62" t="str">
        <f>IF(ISNUMBER($F176),MAX(0,$F176-N($G176)),"")</f>
        <v/>
      </c>
      <c r="I176" s="48" t="n"/>
      <c r="J176" s="48" t="n"/>
      <c r="K176" s="71" t="n"/>
      <c r="L176" s="72" t="str">
        <f>IF(AND(ISNUMBER($H176),ISNUMBER($K176)),$H176*$K176,"")</f>
        <v/>
      </c>
      <c r="M176" s="72" t="str">
        <f>IF($C176="","",SUMIF('Insumos'!$B$5:$B$304,$C176,'Insumos'!$K$5:$K$304))</f>
        <v/>
      </c>
      <c r="N176" s="72" t="str">
        <f>IF(ISNUMBER($L176),$L176-IF(AND($C176&lt;&gt;"",N($H176)&gt;0),N($M176)*$H176/SUMIF('Producción'!$C$5:$C$304,$C176,'Producción'!$H$5:$H$304),0),"")</f>
        <v/>
      </c>
      <c r="O176" s="48" t="str">
        <f>IF(AND($B176="",$F176=""),"",ML_RESP)</f>
        <v/>
      </c>
      <c r="P176" s="47" t="n"/>
      <c r="Q176" s="47" t="n"/>
      <c r="R176" s="47" t="n"/>
    </row>
    <row r="177">
      <c r="A177" s="42" t="inlineStr">
        <is>
          <t>P-173</t>
        </is>
      </c>
      <c r="B177" s="52" t="n"/>
      <c r="C177" s="43" t="str">
        <f>IF(AND($B177="",$F177=""),"",IF(COUNTIF('Plan Cultivos'!$D$5:$D$204,"?*")=1,INDEX('Plan Cultivos'!$A$5:$A$204,MATCH("?*",'Plan Cultivos'!$D$5:$D$204,0)),""))</f>
        <v/>
      </c>
      <c r="D177" s="41" t="str">
        <f>IF(AND($B177="",$F177=""),"",ML_N)</f>
        <v/>
      </c>
      <c r="E177" s="43" t="str">
        <f>IF($C177="","",IFERROR(VLOOKUP($C177,'Plan Cultivos'!$A$5:$D$204,4,FALSE)&amp;"",""))</f>
        <v/>
      </c>
      <c r="F177" s="74" t="n"/>
      <c r="G177" s="74" t="n"/>
      <c r="H177" s="55" t="str">
        <f>IF(ISNUMBER($F177),MAX(0,$F177-N($G177)),"")</f>
        <v/>
      </c>
      <c r="I177" s="43" t="n"/>
      <c r="J177" s="43" t="n"/>
      <c r="K177" s="69" t="n"/>
      <c r="L177" s="70" t="str">
        <f>IF(AND(ISNUMBER($H177),ISNUMBER($K177)),$H177*$K177,"")</f>
        <v/>
      </c>
      <c r="M177" s="70" t="str">
        <f>IF($C177="","",SUMIF('Insumos'!$B$5:$B$304,$C177,'Insumos'!$K$5:$K$304))</f>
        <v/>
      </c>
      <c r="N177" s="70" t="str">
        <f>IF(ISNUMBER($L177),$L177-IF(AND($C177&lt;&gt;"",N($H177)&gt;0),N($M177)*$H177/SUMIF('Producción'!$C$5:$C$304,$C177,'Producción'!$H$5:$H$304),0),"")</f>
        <v/>
      </c>
      <c r="O177" s="43" t="str">
        <f>IF(AND($B177="",$F177=""),"",ML_RESP)</f>
        <v/>
      </c>
      <c r="P177" s="45" t="n"/>
      <c r="Q177" s="45" t="n"/>
      <c r="R177" s="45" t="n"/>
    </row>
    <row r="178">
      <c r="A178" s="57" t="inlineStr">
        <is>
          <t>P-174</t>
        </is>
      </c>
      <c r="B178" s="59" t="n"/>
      <c r="C178" s="48" t="str">
        <f>IF(AND($B178="",$F178=""),"",IF(COUNTIF('Plan Cultivos'!$D$5:$D$204,"?*")=1,INDEX('Plan Cultivos'!$A$5:$A$204,MATCH("?*",'Plan Cultivos'!$D$5:$D$204,0)),""))</f>
        <v/>
      </c>
      <c r="D178" s="58" t="str">
        <f>IF(AND($B178="",$F178=""),"",ML_N)</f>
        <v/>
      </c>
      <c r="E178" s="48" t="str">
        <f>IF($C178="","",IFERROR(VLOOKUP($C178,'Plan Cultivos'!$A$5:$D$204,4,FALSE)&amp;"",""))</f>
        <v/>
      </c>
      <c r="F178" s="75" t="n"/>
      <c r="G178" s="75" t="n"/>
      <c r="H178" s="62" t="str">
        <f>IF(ISNUMBER($F178),MAX(0,$F178-N($G178)),"")</f>
        <v/>
      </c>
      <c r="I178" s="48" t="n"/>
      <c r="J178" s="48" t="n"/>
      <c r="K178" s="71" t="n"/>
      <c r="L178" s="72" t="str">
        <f>IF(AND(ISNUMBER($H178),ISNUMBER($K178)),$H178*$K178,"")</f>
        <v/>
      </c>
      <c r="M178" s="72" t="str">
        <f>IF($C178="","",SUMIF('Insumos'!$B$5:$B$304,$C178,'Insumos'!$K$5:$K$304))</f>
        <v/>
      </c>
      <c r="N178" s="72" t="str">
        <f>IF(ISNUMBER($L178),$L178-IF(AND($C178&lt;&gt;"",N($H178)&gt;0),N($M178)*$H178/SUMIF('Producción'!$C$5:$C$304,$C178,'Producción'!$H$5:$H$304),0),"")</f>
        <v/>
      </c>
      <c r="O178" s="48" t="str">
        <f>IF(AND($B178="",$F178=""),"",ML_RESP)</f>
        <v/>
      </c>
      <c r="P178" s="47" t="n"/>
      <c r="Q178" s="47" t="n"/>
      <c r="R178" s="47" t="n"/>
    </row>
    <row r="179">
      <c r="A179" s="42" t="inlineStr">
        <is>
          <t>P-175</t>
        </is>
      </c>
      <c r="B179" s="52" t="n"/>
      <c r="C179" s="43" t="str">
        <f>IF(AND($B179="",$F179=""),"",IF(COUNTIF('Plan Cultivos'!$D$5:$D$204,"?*")=1,INDEX('Plan Cultivos'!$A$5:$A$204,MATCH("?*",'Plan Cultivos'!$D$5:$D$204,0)),""))</f>
        <v/>
      </c>
      <c r="D179" s="41" t="str">
        <f>IF(AND($B179="",$F179=""),"",ML_N)</f>
        <v/>
      </c>
      <c r="E179" s="43" t="str">
        <f>IF($C179="","",IFERROR(VLOOKUP($C179,'Plan Cultivos'!$A$5:$D$204,4,FALSE)&amp;"",""))</f>
        <v/>
      </c>
      <c r="F179" s="74" t="n"/>
      <c r="G179" s="74" t="n"/>
      <c r="H179" s="55" t="str">
        <f>IF(ISNUMBER($F179),MAX(0,$F179-N($G179)),"")</f>
        <v/>
      </c>
      <c r="I179" s="43" t="n"/>
      <c r="J179" s="43" t="n"/>
      <c r="K179" s="69" t="n"/>
      <c r="L179" s="70" t="str">
        <f>IF(AND(ISNUMBER($H179),ISNUMBER($K179)),$H179*$K179,"")</f>
        <v/>
      </c>
      <c r="M179" s="70" t="str">
        <f>IF($C179="","",SUMIF('Insumos'!$B$5:$B$304,$C179,'Insumos'!$K$5:$K$304))</f>
        <v/>
      </c>
      <c r="N179" s="70" t="str">
        <f>IF(ISNUMBER($L179),$L179-IF(AND($C179&lt;&gt;"",N($H179)&gt;0),N($M179)*$H179/SUMIF('Producción'!$C$5:$C$304,$C179,'Producción'!$H$5:$H$304),0),"")</f>
        <v/>
      </c>
      <c r="O179" s="43" t="str">
        <f>IF(AND($B179="",$F179=""),"",ML_RESP)</f>
        <v/>
      </c>
      <c r="P179" s="45" t="n"/>
      <c r="Q179" s="45" t="n"/>
      <c r="R179" s="45" t="n"/>
    </row>
    <row r="180">
      <c r="A180" s="57" t="inlineStr">
        <is>
          <t>P-176</t>
        </is>
      </c>
      <c r="B180" s="59" t="n"/>
      <c r="C180" s="48" t="str">
        <f>IF(AND($B180="",$F180=""),"",IF(COUNTIF('Plan Cultivos'!$D$5:$D$204,"?*")=1,INDEX('Plan Cultivos'!$A$5:$A$204,MATCH("?*",'Plan Cultivos'!$D$5:$D$204,0)),""))</f>
        <v/>
      </c>
      <c r="D180" s="58" t="str">
        <f>IF(AND($B180="",$F180=""),"",ML_N)</f>
        <v/>
      </c>
      <c r="E180" s="48" t="str">
        <f>IF($C180="","",IFERROR(VLOOKUP($C180,'Plan Cultivos'!$A$5:$D$204,4,FALSE)&amp;"",""))</f>
        <v/>
      </c>
      <c r="F180" s="75" t="n"/>
      <c r="G180" s="75" t="n"/>
      <c r="H180" s="62" t="str">
        <f>IF(ISNUMBER($F180),MAX(0,$F180-N($G180)),"")</f>
        <v/>
      </c>
      <c r="I180" s="48" t="n"/>
      <c r="J180" s="48" t="n"/>
      <c r="K180" s="71" t="n"/>
      <c r="L180" s="72" t="str">
        <f>IF(AND(ISNUMBER($H180),ISNUMBER($K180)),$H180*$K180,"")</f>
        <v/>
      </c>
      <c r="M180" s="72" t="str">
        <f>IF($C180="","",SUMIF('Insumos'!$B$5:$B$304,$C180,'Insumos'!$K$5:$K$304))</f>
        <v/>
      </c>
      <c r="N180" s="72" t="str">
        <f>IF(ISNUMBER($L180),$L180-IF(AND($C180&lt;&gt;"",N($H180)&gt;0),N($M180)*$H180/SUMIF('Producción'!$C$5:$C$304,$C180,'Producción'!$H$5:$H$304),0),"")</f>
        <v/>
      </c>
      <c r="O180" s="48" t="str">
        <f>IF(AND($B180="",$F180=""),"",ML_RESP)</f>
        <v/>
      </c>
      <c r="P180" s="47" t="n"/>
      <c r="Q180" s="47" t="n"/>
      <c r="R180" s="47" t="n"/>
    </row>
    <row r="181">
      <c r="A181" s="42" t="inlineStr">
        <is>
          <t>P-177</t>
        </is>
      </c>
      <c r="B181" s="52" t="n"/>
      <c r="C181" s="43" t="str">
        <f>IF(AND($B181="",$F181=""),"",IF(COUNTIF('Plan Cultivos'!$D$5:$D$204,"?*")=1,INDEX('Plan Cultivos'!$A$5:$A$204,MATCH("?*",'Plan Cultivos'!$D$5:$D$204,0)),""))</f>
        <v/>
      </c>
      <c r="D181" s="41" t="str">
        <f>IF(AND($B181="",$F181=""),"",ML_N)</f>
        <v/>
      </c>
      <c r="E181" s="43" t="str">
        <f>IF($C181="","",IFERROR(VLOOKUP($C181,'Plan Cultivos'!$A$5:$D$204,4,FALSE)&amp;"",""))</f>
        <v/>
      </c>
      <c r="F181" s="74" t="n"/>
      <c r="G181" s="74" t="n"/>
      <c r="H181" s="55" t="str">
        <f>IF(ISNUMBER($F181),MAX(0,$F181-N($G181)),"")</f>
        <v/>
      </c>
      <c r="I181" s="43" t="n"/>
      <c r="J181" s="43" t="n"/>
      <c r="K181" s="69" t="n"/>
      <c r="L181" s="70" t="str">
        <f>IF(AND(ISNUMBER($H181),ISNUMBER($K181)),$H181*$K181,"")</f>
        <v/>
      </c>
      <c r="M181" s="70" t="str">
        <f>IF($C181="","",SUMIF('Insumos'!$B$5:$B$304,$C181,'Insumos'!$K$5:$K$304))</f>
        <v/>
      </c>
      <c r="N181" s="70" t="str">
        <f>IF(ISNUMBER($L181),$L181-IF(AND($C181&lt;&gt;"",N($H181)&gt;0),N($M181)*$H181/SUMIF('Producción'!$C$5:$C$304,$C181,'Producción'!$H$5:$H$304),0),"")</f>
        <v/>
      </c>
      <c r="O181" s="43" t="str">
        <f>IF(AND($B181="",$F181=""),"",ML_RESP)</f>
        <v/>
      </c>
      <c r="P181" s="45" t="n"/>
      <c r="Q181" s="45" t="n"/>
      <c r="R181" s="45" t="n"/>
    </row>
    <row r="182">
      <c r="A182" s="57" t="inlineStr">
        <is>
          <t>P-178</t>
        </is>
      </c>
      <c r="B182" s="59" t="n"/>
      <c r="C182" s="48" t="str">
        <f>IF(AND($B182="",$F182=""),"",IF(COUNTIF('Plan Cultivos'!$D$5:$D$204,"?*")=1,INDEX('Plan Cultivos'!$A$5:$A$204,MATCH("?*",'Plan Cultivos'!$D$5:$D$204,0)),""))</f>
        <v/>
      </c>
      <c r="D182" s="58" t="str">
        <f>IF(AND($B182="",$F182=""),"",ML_N)</f>
        <v/>
      </c>
      <c r="E182" s="48" t="str">
        <f>IF($C182="","",IFERROR(VLOOKUP($C182,'Plan Cultivos'!$A$5:$D$204,4,FALSE)&amp;"",""))</f>
        <v/>
      </c>
      <c r="F182" s="75" t="n"/>
      <c r="G182" s="75" t="n"/>
      <c r="H182" s="62" t="str">
        <f>IF(ISNUMBER($F182),MAX(0,$F182-N($G182)),"")</f>
        <v/>
      </c>
      <c r="I182" s="48" t="n"/>
      <c r="J182" s="48" t="n"/>
      <c r="K182" s="71" t="n"/>
      <c r="L182" s="72" t="str">
        <f>IF(AND(ISNUMBER($H182),ISNUMBER($K182)),$H182*$K182,"")</f>
        <v/>
      </c>
      <c r="M182" s="72" t="str">
        <f>IF($C182="","",SUMIF('Insumos'!$B$5:$B$304,$C182,'Insumos'!$K$5:$K$304))</f>
        <v/>
      </c>
      <c r="N182" s="72" t="str">
        <f>IF(ISNUMBER($L182),$L182-IF(AND($C182&lt;&gt;"",N($H182)&gt;0),N($M182)*$H182/SUMIF('Producción'!$C$5:$C$304,$C182,'Producción'!$H$5:$H$304),0),"")</f>
        <v/>
      </c>
      <c r="O182" s="48" t="str">
        <f>IF(AND($B182="",$F182=""),"",ML_RESP)</f>
        <v/>
      </c>
      <c r="P182" s="47" t="n"/>
      <c r="Q182" s="47" t="n"/>
      <c r="R182" s="47" t="n"/>
    </row>
    <row r="183">
      <c r="A183" s="42" t="inlineStr">
        <is>
          <t>P-179</t>
        </is>
      </c>
      <c r="B183" s="52" t="n"/>
      <c r="C183" s="43" t="str">
        <f>IF(AND($B183="",$F183=""),"",IF(COUNTIF('Plan Cultivos'!$D$5:$D$204,"?*")=1,INDEX('Plan Cultivos'!$A$5:$A$204,MATCH("?*",'Plan Cultivos'!$D$5:$D$204,0)),""))</f>
        <v/>
      </c>
      <c r="D183" s="41" t="str">
        <f>IF(AND($B183="",$F183=""),"",ML_N)</f>
        <v/>
      </c>
      <c r="E183" s="43" t="str">
        <f>IF($C183="","",IFERROR(VLOOKUP($C183,'Plan Cultivos'!$A$5:$D$204,4,FALSE)&amp;"",""))</f>
        <v/>
      </c>
      <c r="F183" s="74" t="n"/>
      <c r="G183" s="74" t="n"/>
      <c r="H183" s="55" t="str">
        <f>IF(ISNUMBER($F183),MAX(0,$F183-N($G183)),"")</f>
        <v/>
      </c>
      <c r="I183" s="43" t="n"/>
      <c r="J183" s="43" t="n"/>
      <c r="K183" s="69" t="n"/>
      <c r="L183" s="70" t="str">
        <f>IF(AND(ISNUMBER($H183),ISNUMBER($K183)),$H183*$K183,"")</f>
        <v/>
      </c>
      <c r="M183" s="70" t="str">
        <f>IF($C183="","",SUMIF('Insumos'!$B$5:$B$304,$C183,'Insumos'!$K$5:$K$304))</f>
        <v/>
      </c>
      <c r="N183" s="70" t="str">
        <f>IF(ISNUMBER($L183),$L183-IF(AND($C183&lt;&gt;"",N($H183)&gt;0),N($M183)*$H183/SUMIF('Producción'!$C$5:$C$304,$C183,'Producción'!$H$5:$H$304),0),"")</f>
        <v/>
      </c>
      <c r="O183" s="43" t="str">
        <f>IF(AND($B183="",$F183=""),"",ML_RESP)</f>
        <v/>
      </c>
      <c r="P183" s="45" t="n"/>
      <c r="Q183" s="45" t="n"/>
      <c r="R183" s="45" t="n"/>
    </row>
    <row r="184">
      <c r="A184" s="57" t="inlineStr">
        <is>
          <t>P-180</t>
        </is>
      </c>
      <c r="B184" s="59" t="n"/>
      <c r="C184" s="48" t="str">
        <f>IF(AND($B184="",$F184=""),"",IF(COUNTIF('Plan Cultivos'!$D$5:$D$204,"?*")=1,INDEX('Plan Cultivos'!$A$5:$A$204,MATCH("?*",'Plan Cultivos'!$D$5:$D$204,0)),""))</f>
        <v/>
      </c>
      <c r="D184" s="58" t="str">
        <f>IF(AND($B184="",$F184=""),"",ML_N)</f>
        <v/>
      </c>
      <c r="E184" s="48" t="str">
        <f>IF($C184="","",IFERROR(VLOOKUP($C184,'Plan Cultivos'!$A$5:$D$204,4,FALSE)&amp;"",""))</f>
        <v/>
      </c>
      <c r="F184" s="75" t="n"/>
      <c r="G184" s="75" t="n"/>
      <c r="H184" s="62" t="str">
        <f>IF(ISNUMBER($F184),MAX(0,$F184-N($G184)),"")</f>
        <v/>
      </c>
      <c r="I184" s="48" t="n"/>
      <c r="J184" s="48" t="n"/>
      <c r="K184" s="71" t="n"/>
      <c r="L184" s="72" t="str">
        <f>IF(AND(ISNUMBER($H184),ISNUMBER($K184)),$H184*$K184,"")</f>
        <v/>
      </c>
      <c r="M184" s="72" t="str">
        <f>IF($C184="","",SUMIF('Insumos'!$B$5:$B$304,$C184,'Insumos'!$K$5:$K$304))</f>
        <v/>
      </c>
      <c r="N184" s="72" t="str">
        <f>IF(ISNUMBER($L184),$L184-IF(AND($C184&lt;&gt;"",N($H184)&gt;0),N($M184)*$H184/SUMIF('Producción'!$C$5:$C$304,$C184,'Producción'!$H$5:$H$304),0),"")</f>
        <v/>
      </c>
      <c r="O184" s="48" t="str">
        <f>IF(AND($B184="",$F184=""),"",ML_RESP)</f>
        <v/>
      </c>
      <c r="P184" s="47" t="n"/>
      <c r="Q184" s="47" t="n"/>
      <c r="R184" s="47" t="n"/>
    </row>
    <row r="185">
      <c r="A185" s="42" t="inlineStr">
        <is>
          <t>P-181</t>
        </is>
      </c>
      <c r="B185" s="52" t="n"/>
      <c r="C185" s="43" t="str">
        <f>IF(AND($B185="",$F185=""),"",IF(COUNTIF('Plan Cultivos'!$D$5:$D$204,"?*")=1,INDEX('Plan Cultivos'!$A$5:$A$204,MATCH("?*",'Plan Cultivos'!$D$5:$D$204,0)),""))</f>
        <v/>
      </c>
      <c r="D185" s="41" t="str">
        <f>IF(AND($B185="",$F185=""),"",ML_N)</f>
        <v/>
      </c>
      <c r="E185" s="43" t="str">
        <f>IF($C185="","",IFERROR(VLOOKUP($C185,'Plan Cultivos'!$A$5:$D$204,4,FALSE)&amp;"",""))</f>
        <v/>
      </c>
      <c r="F185" s="74" t="n"/>
      <c r="G185" s="74" t="n"/>
      <c r="H185" s="55" t="str">
        <f>IF(ISNUMBER($F185),MAX(0,$F185-N($G185)),"")</f>
        <v/>
      </c>
      <c r="I185" s="43" t="n"/>
      <c r="J185" s="43" t="n"/>
      <c r="K185" s="69" t="n"/>
      <c r="L185" s="70" t="str">
        <f>IF(AND(ISNUMBER($H185),ISNUMBER($K185)),$H185*$K185,"")</f>
        <v/>
      </c>
      <c r="M185" s="70" t="str">
        <f>IF($C185="","",SUMIF('Insumos'!$B$5:$B$304,$C185,'Insumos'!$K$5:$K$304))</f>
        <v/>
      </c>
      <c r="N185" s="70" t="str">
        <f>IF(ISNUMBER($L185),$L185-IF(AND($C185&lt;&gt;"",N($H185)&gt;0),N($M185)*$H185/SUMIF('Producción'!$C$5:$C$304,$C185,'Producción'!$H$5:$H$304),0),"")</f>
        <v/>
      </c>
      <c r="O185" s="43" t="str">
        <f>IF(AND($B185="",$F185=""),"",ML_RESP)</f>
        <v/>
      </c>
      <c r="P185" s="45" t="n"/>
      <c r="Q185" s="45" t="n"/>
      <c r="R185" s="45" t="n"/>
    </row>
    <row r="186">
      <c r="A186" s="57" t="inlineStr">
        <is>
          <t>P-182</t>
        </is>
      </c>
      <c r="B186" s="59" t="n"/>
      <c r="C186" s="48" t="str">
        <f>IF(AND($B186="",$F186=""),"",IF(COUNTIF('Plan Cultivos'!$D$5:$D$204,"?*")=1,INDEX('Plan Cultivos'!$A$5:$A$204,MATCH("?*",'Plan Cultivos'!$D$5:$D$204,0)),""))</f>
        <v/>
      </c>
      <c r="D186" s="58" t="str">
        <f>IF(AND($B186="",$F186=""),"",ML_N)</f>
        <v/>
      </c>
      <c r="E186" s="48" t="str">
        <f>IF($C186="","",IFERROR(VLOOKUP($C186,'Plan Cultivos'!$A$5:$D$204,4,FALSE)&amp;"",""))</f>
        <v/>
      </c>
      <c r="F186" s="75" t="n"/>
      <c r="G186" s="75" t="n"/>
      <c r="H186" s="62" t="str">
        <f>IF(ISNUMBER($F186),MAX(0,$F186-N($G186)),"")</f>
        <v/>
      </c>
      <c r="I186" s="48" t="n"/>
      <c r="J186" s="48" t="n"/>
      <c r="K186" s="71" t="n"/>
      <c r="L186" s="72" t="str">
        <f>IF(AND(ISNUMBER($H186),ISNUMBER($K186)),$H186*$K186,"")</f>
        <v/>
      </c>
      <c r="M186" s="72" t="str">
        <f>IF($C186="","",SUMIF('Insumos'!$B$5:$B$304,$C186,'Insumos'!$K$5:$K$304))</f>
        <v/>
      </c>
      <c r="N186" s="72" t="str">
        <f>IF(ISNUMBER($L186),$L186-IF(AND($C186&lt;&gt;"",N($H186)&gt;0),N($M186)*$H186/SUMIF('Producción'!$C$5:$C$304,$C186,'Producción'!$H$5:$H$304),0),"")</f>
        <v/>
      </c>
      <c r="O186" s="48" t="str">
        <f>IF(AND($B186="",$F186=""),"",ML_RESP)</f>
        <v/>
      </c>
      <c r="P186" s="47" t="n"/>
      <c r="Q186" s="47" t="n"/>
      <c r="R186" s="47" t="n"/>
    </row>
    <row r="187">
      <c r="A187" s="42" t="inlineStr">
        <is>
          <t>P-183</t>
        </is>
      </c>
      <c r="B187" s="52" t="n"/>
      <c r="C187" s="43" t="str">
        <f>IF(AND($B187="",$F187=""),"",IF(COUNTIF('Plan Cultivos'!$D$5:$D$204,"?*")=1,INDEX('Plan Cultivos'!$A$5:$A$204,MATCH("?*",'Plan Cultivos'!$D$5:$D$204,0)),""))</f>
        <v/>
      </c>
      <c r="D187" s="41" t="str">
        <f>IF(AND($B187="",$F187=""),"",ML_N)</f>
        <v/>
      </c>
      <c r="E187" s="43" t="str">
        <f>IF($C187="","",IFERROR(VLOOKUP($C187,'Plan Cultivos'!$A$5:$D$204,4,FALSE)&amp;"",""))</f>
        <v/>
      </c>
      <c r="F187" s="74" t="n"/>
      <c r="G187" s="74" t="n"/>
      <c r="H187" s="55" t="str">
        <f>IF(ISNUMBER($F187),MAX(0,$F187-N($G187)),"")</f>
        <v/>
      </c>
      <c r="I187" s="43" t="n"/>
      <c r="J187" s="43" t="n"/>
      <c r="K187" s="69" t="n"/>
      <c r="L187" s="70" t="str">
        <f>IF(AND(ISNUMBER($H187),ISNUMBER($K187)),$H187*$K187,"")</f>
        <v/>
      </c>
      <c r="M187" s="70" t="str">
        <f>IF($C187="","",SUMIF('Insumos'!$B$5:$B$304,$C187,'Insumos'!$K$5:$K$304))</f>
        <v/>
      </c>
      <c r="N187" s="70" t="str">
        <f>IF(ISNUMBER($L187),$L187-IF(AND($C187&lt;&gt;"",N($H187)&gt;0),N($M187)*$H187/SUMIF('Producción'!$C$5:$C$304,$C187,'Producción'!$H$5:$H$304),0),"")</f>
        <v/>
      </c>
      <c r="O187" s="43" t="str">
        <f>IF(AND($B187="",$F187=""),"",ML_RESP)</f>
        <v/>
      </c>
      <c r="P187" s="45" t="n"/>
      <c r="Q187" s="45" t="n"/>
      <c r="R187" s="45" t="n"/>
    </row>
    <row r="188">
      <c r="A188" s="57" t="inlineStr">
        <is>
          <t>P-184</t>
        </is>
      </c>
      <c r="B188" s="59" t="n"/>
      <c r="C188" s="48" t="str">
        <f>IF(AND($B188="",$F188=""),"",IF(COUNTIF('Plan Cultivos'!$D$5:$D$204,"?*")=1,INDEX('Plan Cultivos'!$A$5:$A$204,MATCH("?*",'Plan Cultivos'!$D$5:$D$204,0)),""))</f>
        <v/>
      </c>
      <c r="D188" s="58" t="str">
        <f>IF(AND($B188="",$F188=""),"",ML_N)</f>
        <v/>
      </c>
      <c r="E188" s="48" t="str">
        <f>IF($C188="","",IFERROR(VLOOKUP($C188,'Plan Cultivos'!$A$5:$D$204,4,FALSE)&amp;"",""))</f>
        <v/>
      </c>
      <c r="F188" s="75" t="n"/>
      <c r="G188" s="75" t="n"/>
      <c r="H188" s="62" t="str">
        <f>IF(ISNUMBER($F188),MAX(0,$F188-N($G188)),"")</f>
        <v/>
      </c>
      <c r="I188" s="48" t="n"/>
      <c r="J188" s="48" t="n"/>
      <c r="K188" s="71" t="n"/>
      <c r="L188" s="72" t="str">
        <f>IF(AND(ISNUMBER($H188),ISNUMBER($K188)),$H188*$K188,"")</f>
        <v/>
      </c>
      <c r="M188" s="72" t="str">
        <f>IF($C188="","",SUMIF('Insumos'!$B$5:$B$304,$C188,'Insumos'!$K$5:$K$304))</f>
        <v/>
      </c>
      <c r="N188" s="72" t="str">
        <f>IF(ISNUMBER($L188),$L188-IF(AND($C188&lt;&gt;"",N($H188)&gt;0),N($M188)*$H188/SUMIF('Producción'!$C$5:$C$304,$C188,'Producción'!$H$5:$H$304),0),"")</f>
        <v/>
      </c>
      <c r="O188" s="48" t="str">
        <f>IF(AND($B188="",$F188=""),"",ML_RESP)</f>
        <v/>
      </c>
      <c r="P188" s="47" t="n"/>
      <c r="Q188" s="47" t="n"/>
      <c r="R188" s="47" t="n"/>
    </row>
    <row r="189">
      <c r="A189" s="42" t="inlineStr">
        <is>
          <t>P-185</t>
        </is>
      </c>
      <c r="B189" s="52" t="n"/>
      <c r="C189" s="43" t="str">
        <f>IF(AND($B189="",$F189=""),"",IF(COUNTIF('Plan Cultivos'!$D$5:$D$204,"?*")=1,INDEX('Plan Cultivos'!$A$5:$A$204,MATCH("?*",'Plan Cultivos'!$D$5:$D$204,0)),""))</f>
        <v/>
      </c>
      <c r="D189" s="41" t="str">
        <f>IF(AND($B189="",$F189=""),"",ML_N)</f>
        <v/>
      </c>
      <c r="E189" s="43" t="str">
        <f>IF($C189="","",IFERROR(VLOOKUP($C189,'Plan Cultivos'!$A$5:$D$204,4,FALSE)&amp;"",""))</f>
        <v/>
      </c>
      <c r="F189" s="74" t="n"/>
      <c r="G189" s="74" t="n"/>
      <c r="H189" s="55" t="str">
        <f>IF(ISNUMBER($F189),MAX(0,$F189-N($G189)),"")</f>
        <v/>
      </c>
      <c r="I189" s="43" t="n"/>
      <c r="J189" s="43" t="n"/>
      <c r="K189" s="69" t="n"/>
      <c r="L189" s="70" t="str">
        <f>IF(AND(ISNUMBER($H189),ISNUMBER($K189)),$H189*$K189,"")</f>
        <v/>
      </c>
      <c r="M189" s="70" t="str">
        <f>IF($C189="","",SUMIF('Insumos'!$B$5:$B$304,$C189,'Insumos'!$K$5:$K$304))</f>
        <v/>
      </c>
      <c r="N189" s="70" t="str">
        <f>IF(ISNUMBER($L189),$L189-IF(AND($C189&lt;&gt;"",N($H189)&gt;0),N($M189)*$H189/SUMIF('Producción'!$C$5:$C$304,$C189,'Producción'!$H$5:$H$304),0),"")</f>
        <v/>
      </c>
      <c r="O189" s="43" t="str">
        <f>IF(AND($B189="",$F189=""),"",ML_RESP)</f>
        <v/>
      </c>
      <c r="P189" s="45" t="n"/>
      <c r="Q189" s="45" t="n"/>
      <c r="R189" s="45" t="n"/>
    </row>
    <row r="190">
      <c r="A190" s="57" t="inlineStr">
        <is>
          <t>P-186</t>
        </is>
      </c>
      <c r="B190" s="59" t="n"/>
      <c r="C190" s="48" t="str">
        <f>IF(AND($B190="",$F190=""),"",IF(COUNTIF('Plan Cultivos'!$D$5:$D$204,"?*")=1,INDEX('Plan Cultivos'!$A$5:$A$204,MATCH("?*",'Plan Cultivos'!$D$5:$D$204,0)),""))</f>
        <v/>
      </c>
      <c r="D190" s="58" t="str">
        <f>IF(AND($B190="",$F190=""),"",ML_N)</f>
        <v/>
      </c>
      <c r="E190" s="48" t="str">
        <f>IF($C190="","",IFERROR(VLOOKUP($C190,'Plan Cultivos'!$A$5:$D$204,4,FALSE)&amp;"",""))</f>
        <v/>
      </c>
      <c r="F190" s="75" t="n"/>
      <c r="G190" s="75" t="n"/>
      <c r="H190" s="62" t="str">
        <f>IF(ISNUMBER($F190),MAX(0,$F190-N($G190)),"")</f>
        <v/>
      </c>
      <c r="I190" s="48" t="n"/>
      <c r="J190" s="48" t="n"/>
      <c r="K190" s="71" t="n"/>
      <c r="L190" s="72" t="str">
        <f>IF(AND(ISNUMBER($H190),ISNUMBER($K190)),$H190*$K190,"")</f>
        <v/>
      </c>
      <c r="M190" s="72" t="str">
        <f>IF($C190="","",SUMIF('Insumos'!$B$5:$B$304,$C190,'Insumos'!$K$5:$K$304))</f>
        <v/>
      </c>
      <c r="N190" s="72" t="str">
        <f>IF(ISNUMBER($L190),$L190-IF(AND($C190&lt;&gt;"",N($H190)&gt;0),N($M190)*$H190/SUMIF('Producción'!$C$5:$C$304,$C190,'Producción'!$H$5:$H$304),0),"")</f>
        <v/>
      </c>
      <c r="O190" s="48" t="str">
        <f>IF(AND($B190="",$F190=""),"",ML_RESP)</f>
        <v/>
      </c>
      <c r="P190" s="47" t="n"/>
      <c r="Q190" s="47" t="n"/>
      <c r="R190" s="47" t="n"/>
    </row>
    <row r="191">
      <c r="A191" s="42" t="inlineStr">
        <is>
          <t>P-187</t>
        </is>
      </c>
      <c r="B191" s="52" t="n"/>
      <c r="C191" s="43" t="str">
        <f>IF(AND($B191="",$F191=""),"",IF(COUNTIF('Plan Cultivos'!$D$5:$D$204,"?*")=1,INDEX('Plan Cultivos'!$A$5:$A$204,MATCH("?*",'Plan Cultivos'!$D$5:$D$204,0)),""))</f>
        <v/>
      </c>
      <c r="D191" s="41" t="str">
        <f>IF(AND($B191="",$F191=""),"",ML_N)</f>
        <v/>
      </c>
      <c r="E191" s="43" t="str">
        <f>IF($C191="","",IFERROR(VLOOKUP($C191,'Plan Cultivos'!$A$5:$D$204,4,FALSE)&amp;"",""))</f>
        <v/>
      </c>
      <c r="F191" s="74" t="n"/>
      <c r="G191" s="74" t="n"/>
      <c r="H191" s="55" t="str">
        <f>IF(ISNUMBER($F191),MAX(0,$F191-N($G191)),"")</f>
        <v/>
      </c>
      <c r="I191" s="43" t="n"/>
      <c r="J191" s="43" t="n"/>
      <c r="K191" s="69" t="n"/>
      <c r="L191" s="70" t="str">
        <f>IF(AND(ISNUMBER($H191),ISNUMBER($K191)),$H191*$K191,"")</f>
        <v/>
      </c>
      <c r="M191" s="70" t="str">
        <f>IF($C191="","",SUMIF('Insumos'!$B$5:$B$304,$C191,'Insumos'!$K$5:$K$304))</f>
        <v/>
      </c>
      <c r="N191" s="70" t="str">
        <f>IF(ISNUMBER($L191),$L191-IF(AND($C191&lt;&gt;"",N($H191)&gt;0),N($M191)*$H191/SUMIF('Producción'!$C$5:$C$304,$C191,'Producción'!$H$5:$H$304),0),"")</f>
        <v/>
      </c>
      <c r="O191" s="43" t="str">
        <f>IF(AND($B191="",$F191=""),"",ML_RESP)</f>
        <v/>
      </c>
      <c r="P191" s="45" t="n"/>
      <c r="Q191" s="45" t="n"/>
      <c r="R191" s="45" t="n"/>
    </row>
    <row r="192">
      <c r="A192" s="57" t="inlineStr">
        <is>
          <t>P-188</t>
        </is>
      </c>
      <c r="B192" s="59" t="n"/>
      <c r="C192" s="48" t="str">
        <f>IF(AND($B192="",$F192=""),"",IF(COUNTIF('Plan Cultivos'!$D$5:$D$204,"?*")=1,INDEX('Plan Cultivos'!$A$5:$A$204,MATCH("?*",'Plan Cultivos'!$D$5:$D$204,0)),""))</f>
        <v/>
      </c>
      <c r="D192" s="58" t="str">
        <f>IF(AND($B192="",$F192=""),"",ML_N)</f>
        <v/>
      </c>
      <c r="E192" s="48" t="str">
        <f>IF($C192="","",IFERROR(VLOOKUP($C192,'Plan Cultivos'!$A$5:$D$204,4,FALSE)&amp;"",""))</f>
        <v/>
      </c>
      <c r="F192" s="75" t="n"/>
      <c r="G192" s="75" t="n"/>
      <c r="H192" s="62" t="str">
        <f>IF(ISNUMBER($F192),MAX(0,$F192-N($G192)),"")</f>
        <v/>
      </c>
      <c r="I192" s="48" t="n"/>
      <c r="J192" s="48" t="n"/>
      <c r="K192" s="71" t="n"/>
      <c r="L192" s="72" t="str">
        <f>IF(AND(ISNUMBER($H192),ISNUMBER($K192)),$H192*$K192,"")</f>
        <v/>
      </c>
      <c r="M192" s="72" t="str">
        <f>IF($C192="","",SUMIF('Insumos'!$B$5:$B$304,$C192,'Insumos'!$K$5:$K$304))</f>
        <v/>
      </c>
      <c r="N192" s="72" t="str">
        <f>IF(ISNUMBER($L192),$L192-IF(AND($C192&lt;&gt;"",N($H192)&gt;0),N($M192)*$H192/SUMIF('Producción'!$C$5:$C$304,$C192,'Producción'!$H$5:$H$304),0),"")</f>
        <v/>
      </c>
      <c r="O192" s="48" t="str">
        <f>IF(AND($B192="",$F192=""),"",ML_RESP)</f>
        <v/>
      </c>
      <c r="P192" s="47" t="n"/>
      <c r="Q192" s="47" t="n"/>
      <c r="R192" s="47" t="n"/>
    </row>
    <row r="193">
      <c r="A193" s="42" t="inlineStr">
        <is>
          <t>P-189</t>
        </is>
      </c>
      <c r="B193" s="52" t="n"/>
      <c r="C193" s="43" t="str">
        <f>IF(AND($B193="",$F193=""),"",IF(COUNTIF('Plan Cultivos'!$D$5:$D$204,"?*")=1,INDEX('Plan Cultivos'!$A$5:$A$204,MATCH("?*",'Plan Cultivos'!$D$5:$D$204,0)),""))</f>
        <v/>
      </c>
      <c r="D193" s="41" t="str">
        <f>IF(AND($B193="",$F193=""),"",ML_N)</f>
        <v/>
      </c>
      <c r="E193" s="43" t="str">
        <f>IF($C193="","",IFERROR(VLOOKUP($C193,'Plan Cultivos'!$A$5:$D$204,4,FALSE)&amp;"",""))</f>
        <v/>
      </c>
      <c r="F193" s="74" t="n"/>
      <c r="G193" s="74" t="n"/>
      <c r="H193" s="55" t="str">
        <f>IF(ISNUMBER($F193),MAX(0,$F193-N($G193)),"")</f>
        <v/>
      </c>
      <c r="I193" s="43" t="n"/>
      <c r="J193" s="43" t="n"/>
      <c r="K193" s="69" t="n"/>
      <c r="L193" s="70" t="str">
        <f>IF(AND(ISNUMBER($H193),ISNUMBER($K193)),$H193*$K193,"")</f>
        <v/>
      </c>
      <c r="M193" s="70" t="str">
        <f>IF($C193="","",SUMIF('Insumos'!$B$5:$B$304,$C193,'Insumos'!$K$5:$K$304))</f>
        <v/>
      </c>
      <c r="N193" s="70" t="str">
        <f>IF(ISNUMBER($L193),$L193-IF(AND($C193&lt;&gt;"",N($H193)&gt;0),N($M193)*$H193/SUMIF('Producción'!$C$5:$C$304,$C193,'Producción'!$H$5:$H$304),0),"")</f>
        <v/>
      </c>
      <c r="O193" s="43" t="str">
        <f>IF(AND($B193="",$F193=""),"",ML_RESP)</f>
        <v/>
      </c>
      <c r="P193" s="45" t="n"/>
      <c r="Q193" s="45" t="n"/>
      <c r="R193" s="45" t="n"/>
    </row>
    <row r="194">
      <c r="A194" s="57" t="inlineStr">
        <is>
          <t>P-190</t>
        </is>
      </c>
      <c r="B194" s="59" t="n"/>
      <c r="C194" s="48" t="str">
        <f>IF(AND($B194="",$F194=""),"",IF(COUNTIF('Plan Cultivos'!$D$5:$D$204,"?*")=1,INDEX('Plan Cultivos'!$A$5:$A$204,MATCH("?*",'Plan Cultivos'!$D$5:$D$204,0)),""))</f>
        <v/>
      </c>
      <c r="D194" s="58" t="str">
        <f>IF(AND($B194="",$F194=""),"",ML_N)</f>
        <v/>
      </c>
      <c r="E194" s="48" t="str">
        <f>IF($C194="","",IFERROR(VLOOKUP($C194,'Plan Cultivos'!$A$5:$D$204,4,FALSE)&amp;"",""))</f>
        <v/>
      </c>
      <c r="F194" s="75" t="n"/>
      <c r="G194" s="75" t="n"/>
      <c r="H194" s="62" t="str">
        <f>IF(ISNUMBER($F194),MAX(0,$F194-N($G194)),"")</f>
        <v/>
      </c>
      <c r="I194" s="48" t="n"/>
      <c r="J194" s="48" t="n"/>
      <c r="K194" s="71" t="n"/>
      <c r="L194" s="72" t="str">
        <f>IF(AND(ISNUMBER($H194),ISNUMBER($K194)),$H194*$K194,"")</f>
        <v/>
      </c>
      <c r="M194" s="72" t="str">
        <f>IF($C194="","",SUMIF('Insumos'!$B$5:$B$304,$C194,'Insumos'!$K$5:$K$304))</f>
        <v/>
      </c>
      <c r="N194" s="72" t="str">
        <f>IF(ISNUMBER($L194),$L194-IF(AND($C194&lt;&gt;"",N($H194)&gt;0),N($M194)*$H194/SUMIF('Producción'!$C$5:$C$304,$C194,'Producción'!$H$5:$H$304),0),"")</f>
        <v/>
      </c>
      <c r="O194" s="48" t="str">
        <f>IF(AND($B194="",$F194=""),"",ML_RESP)</f>
        <v/>
      </c>
      <c r="P194" s="47" t="n"/>
      <c r="Q194" s="47" t="n"/>
      <c r="R194" s="47" t="n"/>
    </row>
    <row r="195">
      <c r="A195" s="42" t="inlineStr">
        <is>
          <t>P-191</t>
        </is>
      </c>
      <c r="B195" s="52" t="n"/>
      <c r="C195" s="43" t="str">
        <f>IF(AND($B195="",$F195=""),"",IF(COUNTIF('Plan Cultivos'!$D$5:$D$204,"?*")=1,INDEX('Plan Cultivos'!$A$5:$A$204,MATCH("?*",'Plan Cultivos'!$D$5:$D$204,0)),""))</f>
        <v/>
      </c>
      <c r="D195" s="41" t="str">
        <f>IF(AND($B195="",$F195=""),"",ML_N)</f>
        <v/>
      </c>
      <c r="E195" s="43" t="str">
        <f>IF($C195="","",IFERROR(VLOOKUP($C195,'Plan Cultivos'!$A$5:$D$204,4,FALSE)&amp;"",""))</f>
        <v/>
      </c>
      <c r="F195" s="74" t="n"/>
      <c r="G195" s="74" t="n"/>
      <c r="H195" s="55" t="str">
        <f>IF(ISNUMBER($F195),MAX(0,$F195-N($G195)),"")</f>
        <v/>
      </c>
      <c r="I195" s="43" t="n"/>
      <c r="J195" s="43" t="n"/>
      <c r="K195" s="69" t="n"/>
      <c r="L195" s="70" t="str">
        <f>IF(AND(ISNUMBER($H195),ISNUMBER($K195)),$H195*$K195,"")</f>
        <v/>
      </c>
      <c r="M195" s="70" t="str">
        <f>IF($C195="","",SUMIF('Insumos'!$B$5:$B$304,$C195,'Insumos'!$K$5:$K$304))</f>
        <v/>
      </c>
      <c r="N195" s="70" t="str">
        <f>IF(ISNUMBER($L195),$L195-IF(AND($C195&lt;&gt;"",N($H195)&gt;0),N($M195)*$H195/SUMIF('Producción'!$C$5:$C$304,$C195,'Producción'!$H$5:$H$304),0),"")</f>
        <v/>
      </c>
      <c r="O195" s="43" t="str">
        <f>IF(AND($B195="",$F195=""),"",ML_RESP)</f>
        <v/>
      </c>
      <c r="P195" s="45" t="n"/>
      <c r="Q195" s="45" t="n"/>
      <c r="R195" s="45" t="n"/>
    </row>
    <row r="196">
      <c r="A196" s="57" t="inlineStr">
        <is>
          <t>P-192</t>
        </is>
      </c>
      <c r="B196" s="59" t="n"/>
      <c r="C196" s="48" t="str">
        <f>IF(AND($B196="",$F196=""),"",IF(COUNTIF('Plan Cultivos'!$D$5:$D$204,"?*")=1,INDEX('Plan Cultivos'!$A$5:$A$204,MATCH("?*",'Plan Cultivos'!$D$5:$D$204,0)),""))</f>
        <v/>
      </c>
      <c r="D196" s="58" t="str">
        <f>IF(AND($B196="",$F196=""),"",ML_N)</f>
        <v/>
      </c>
      <c r="E196" s="48" t="str">
        <f>IF($C196="","",IFERROR(VLOOKUP($C196,'Plan Cultivos'!$A$5:$D$204,4,FALSE)&amp;"",""))</f>
        <v/>
      </c>
      <c r="F196" s="75" t="n"/>
      <c r="G196" s="75" t="n"/>
      <c r="H196" s="62" t="str">
        <f>IF(ISNUMBER($F196),MAX(0,$F196-N($G196)),"")</f>
        <v/>
      </c>
      <c r="I196" s="48" t="n"/>
      <c r="J196" s="48" t="n"/>
      <c r="K196" s="71" t="n"/>
      <c r="L196" s="72" t="str">
        <f>IF(AND(ISNUMBER($H196),ISNUMBER($K196)),$H196*$K196,"")</f>
        <v/>
      </c>
      <c r="M196" s="72" t="str">
        <f>IF($C196="","",SUMIF('Insumos'!$B$5:$B$304,$C196,'Insumos'!$K$5:$K$304))</f>
        <v/>
      </c>
      <c r="N196" s="72" t="str">
        <f>IF(ISNUMBER($L196),$L196-IF(AND($C196&lt;&gt;"",N($H196)&gt;0),N($M196)*$H196/SUMIF('Producción'!$C$5:$C$304,$C196,'Producción'!$H$5:$H$304),0),"")</f>
        <v/>
      </c>
      <c r="O196" s="48" t="str">
        <f>IF(AND($B196="",$F196=""),"",ML_RESP)</f>
        <v/>
      </c>
      <c r="P196" s="47" t="n"/>
      <c r="Q196" s="47" t="n"/>
      <c r="R196" s="47" t="n"/>
    </row>
    <row r="197">
      <c r="A197" s="42" t="inlineStr">
        <is>
          <t>P-193</t>
        </is>
      </c>
      <c r="B197" s="52" t="n"/>
      <c r="C197" s="43" t="str">
        <f>IF(AND($B197="",$F197=""),"",IF(COUNTIF('Plan Cultivos'!$D$5:$D$204,"?*")=1,INDEX('Plan Cultivos'!$A$5:$A$204,MATCH("?*",'Plan Cultivos'!$D$5:$D$204,0)),""))</f>
        <v/>
      </c>
      <c r="D197" s="41" t="str">
        <f>IF(AND($B197="",$F197=""),"",ML_N)</f>
        <v/>
      </c>
      <c r="E197" s="43" t="str">
        <f>IF($C197="","",IFERROR(VLOOKUP($C197,'Plan Cultivos'!$A$5:$D$204,4,FALSE)&amp;"",""))</f>
        <v/>
      </c>
      <c r="F197" s="74" t="n"/>
      <c r="G197" s="74" t="n"/>
      <c r="H197" s="55" t="str">
        <f>IF(ISNUMBER($F197),MAX(0,$F197-N($G197)),"")</f>
        <v/>
      </c>
      <c r="I197" s="43" t="n"/>
      <c r="J197" s="43" t="n"/>
      <c r="K197" s="69" t="n"/>
      <c r="L197" s="70" t="str">
        <f>IF(AND(ISNUMBER($H197),ISNUMBER($K197)),$H197*$K197,"")</f>
        <v/>
      </c>
      <c r="M197" s="70" t="str">
        <f>IF($C197="","",SUMIF('Insumos'!$B$5:$B$304,$C197,'Insumos'!$K$5:$K$304))</f>
        <v/>
      </c>
      <c r="N197" s="70" t="str">
        <f>IF(ISNUMBER($L197),$L197-IF(AND($C197&lt;&gt;"",N($H197)&gt;0),N($M197)*$H197/SUMIF('Producción'!$C$5:$C$304,$C197,'Producción'!$H$5:$H$304),0),"")</f>
        <v/>
      </c>
      <c r="O197" s="43" t="str">
        <f>IF(AND($B197="",$F197=""),"",ML_RESP)</f>
        <v/>
      </c>
      <c r="P197" s="45" t="n"/>
      <c r="Q197" s="45" t="n"/>
      <c r="R197" s="45" t="n"/>
    </row>
    <row r="198">
      <c r="A198" s="57" t="inlineStr">
        <is>
          <t>P-194</t>
        </is>
      </c>
      <c r="B198" s="59" t="n"/>
      <c r="C198" s="48" t="str">
        <f>IF(AND($B198="",$F198=""),"",IF(COUNTIF('Plan Cultivos'!$D$5:$D$204,"?*")=1,INDEX('Plan Cultivos'!$A$5:$A$204,MATCH("?*",'Plan Cultivos'!$D$5:$D$204,0)),""))</f>
        <v/>
      </c>
      <c r="D198" s="58" t="str">
        <f>IF(AND($B198="",$F198=""),"",ML_N)</f>
        <v/>
      </c>
      <c r="E198" s="48" t="str">
        <f>IF($C198="","",IFERROR(VLOOKUP($C198,'Plan Cultivos'!$A$5:$D$204,4,FALSE)&amp;"",""))</f>
        <v/>
      </c>
      <c r="F198" s="75" t="n"/>
      <c r="G198" s="75" t="n"/>
      <c r="H198" s="62" t="str">
        <f>IF(ISNUMBER($F198),MAX(0,$F198-N($G198)),"")</f>
        <v/>
      </c>
      <c r="I198" s="48" t="n"/>
      <c r="J198" s="48" t="n"/>
      <c r="K198" s="71" t="n"/>
      <c r="L198" s="72" t="str">
        <f>IF(AND(ISNUMBER($H198),ISNUMBER($K198)),$H198*$K198,"")</f>
        <v/>
      </c>
      <c r="M198" s="72" t="str">
        <f>IF($C198="","",SUMIF('Insumos'!$B$5:$B$304,$C198,'Insumos'!$K$5:$K$304))</f>
        <v/>
      </c>
      <c r="N198" s="72" t="str">
        <f>IF(ISNUMBER($L198),$L198-IF(AND($C198&lt;&gt;"",N($H198)&gt;0),N($M198)*$H198/SUMIF('Producción'!$C$5:$C$304,$C198,'Producción'!$H$5:$H$304),0),"")</f>
        <v/>
      </c>
      <c r="O198" s="48" t="str">
        <f>IF(AND($B198="",$F198=""),"",ML_RESP)</f>
        <v/>
      </c>
      <c r="P198" s="47" t="n"/>
      <c r="Q198" s="47" t="n"/>
      <c r="R198" s="47" t="n"/>
    </row>
    <row r="199">
      <c r="A199" s="42" t="inlineStr">
        <is>
          <t>P-195</t>
        </is>
      </c>
      <c r="B199" s="52" t="n"/>
      <c r="C199" s="43" t="str">
        <f>IF(AND($B199="",$F199=""),"",IF(COUNTIF('Plan Cultivos'!$D$5:$D$204,"?*")=1,INDEX('Plan Cultivos'!$A$5:$A$204,MATCH("?*",'Plan Cultivos'!$D$5:$D$204,0)),""))</f>
        <v/>
      </c>
      <c r="D199" s="41" t="str">
        <f>IF(AND($B199="",$F199=""),"",ML_N)</f>
        <v/>
      </c>
      <c r="E199" s="43" t="str">
        <f>IF($C199="","",IFERROR(VLOOKUP($C199,'Plan Cultivos'!$A$5:$D$204,4,FALSE)&amp;"",""))</f>
        <v/>
      </c>
      <c r="F199" s="74" t="n"/>
      <c r="G199" s="74" t="n"/>
      <c r="H199" s="55" t="str">
        <f>IF(ISNUMBER($F199),MAX(0,$F199-N($G199)),"")</f>
        <v/>
      </c>
      <c r="I199" s="43" t="n"/>
      <c r="J199" s="43" t="n"/>
      <c r="K199" s="69" t="n"/>
      <c r="L199" s="70" t="str">
        <f>IF(AND(ISNUMBER($H199),ISNUMBER($K199)),$H199*$K199,"")</f>
        <v/>
      </c>
      <c r="M199" s="70" t="str">
        <f>IF($C199="","",SUMIF('Insumos'!$B$5:$B$304,$C199,'Insumos'!$K$5:$K$304))</f>
        <v/>
      </c>
      <c r="N199" s="70" t="str">
        <f>IF(ISNUMBER($L199),$L199-IF(AND($C199&lt;&gt;"",N($H199)&gt;0),N($M199)*$H199/SUMIF('Producción'!$C$5:$C$304,$C199,'Producción'!$H$5:$H$304),0),"")</f>
        <v/>
      </c>
      <c r="O199" s="43" t="str">
        <f>IF(AND($B199="",$F199=""),"",ML_RESP)</f>
        <v/>
      </c>
      <c r="P199" s="45" t="n"/>
      <c r="Q199" s="45" t="n"/>
      <c r="R199" s="45" t="n"/>
    </row>
    <row r="200">
      <c r="A200" s="57" t="inlineStr">
        <is>
          <t>P-196</t>
        </is>
      </c>
      <c r="B200" s="59" t="n"/>
      <c r="C200" s="48" t="str">
        <f>IF(AND($B200="",$F200=""),"",IF(COUNTIF('Plan Cultivos'!$D$5:$D$204,"?*")=1,INDEX('Plan Cultivos'!$A$5:$A$204,MATCH("?*",'Plan Cultivos'!$D$5:$D$204,0)),""))</f>
        <v/>
      </c>
      <c r="D200" s="58" t="str">
        <f>IF(AND($B200="",$F200=""),"",ML_N)</f>
        <v/>
      </c>
      <c r="E200" s="48" t="str">
        <f>IF($C200="","",IFERROR(VLOOKUP($C200,'Plan Cultivos'!$A$5:$D$204,4,FALSE)&amp;"",""))</f>
        <v/>
      </c>
      <c r="F200" s="75" t="n"/>
      <c r="G200" s="75" t="n"/>
      <c r="H200" s="62" t="str">
        <f>IF(ISNUMBER($F200),MAX(0,$F200-N($G200)),"")</f>
        <v/>
      </c>
      <c r="I200" s="48" t="n"/>
      <c r="J200" s="48" t="n"/>
      <c r="K200" s="71" t="n"/>
      <c r="L200" s="72" t="str">
        <f>IF(AND(ISNUMBER($H200),ISNUMBER($K200)),$H200*$K200,"")</f>
        <v/>
      </c>
      <c r="M200" s="72" t="str">
        <f>IF($C200="","",SUMIF('Insumos'!$B$5:$B$304,$C200,'Insumos'!$K$5:$K$304))</f>
        <v/>
      </c>
      <c r="N200" s="72" t="str">
        <f>IF(ISNUMBER($L200),$L200-IF(AND($C200&lt;&gt;"",N($H200)&gt;0),N($M200)*$H200/SUMIF('Producción'!$C$5:$C$304,$C200,'Producción'!$H$5:$H$304),0),"")</f>
        <v/>
      </c>
      <c r="O200" s="48" t="str">
        <f>IF(AND($B200="",$F200=""),"",ML_RESP)</f>
        <v/>
      </c>
      <c r="P200" s="47" t="n"/>
      <c r="Q200" s="47" t="n"/>
      <c r="R200" s="47" t="n"/>
    </row>
    <row r="201">
      <c r="A201" s="42" t="inlineStr">
        <is>
          <t>P-197</t>
        </is>
      </c>
      <c r="B201" s="52" t="n"/>
      <c r="C201" s="43" t="str">
        <f>IF(AND($B201="",$F201=""),"",IF(COUNTIF('Plan Cultivos'!$D$5:$D$204,"?*")=1,INDEX('Plan Cultivos'!$A$5:$A$204,MATCH("?*",'Plan Cultivos'!$D$5:$D$204,0)),""))</f>
        <v/>
      </c>
      <c r="D201" s="41" t="str">
        <f>IF(AND($B201="",$F201=""),"",ML_N)</f>
        <v/>
      </c>
      <c r="E201" s="43" t="str">
        <f>IF($C201="","",IFERROR(VLOOKUP($C201,'Plan Cultivos'!$A$5:$D$204,4,FALSE)&amp;"",""))</f>
        <v/>
      </c>
      <c r="F201" s="74" t="n"/>
      <c r="G201" s="74" t="n"/>
      <c r="H201" s="55" t="str">
        <f>IF(ISNUMBER($F201),MAX(0,$F201-N($G201)),"")</f>
        <v/>
      </c>
      <c r="I201" s="43" t="n"/>
      <c r="J201" s="43" t="n"/>
      <c r="K201" s="69" t="n"/>
      <c r="L201" s="70" t="str">
        <f>IF(AND(ISNUMBER($H201),ISNUMBER($K201)),$H201*$K201,"")</f>
        <v/>
      </c>
      <c r="M201" s="70" t="str">
        <f>IF($C201="","",SUMIF('Insumos'!$B$5:$B$304,$C201,'Insumos'!$K$5:$K$304))</f>
        <v/>
      </c>
      <c r="N201" s="70" t="str">
        <f>IF(ISNUMBER($L201),$L201-IF(AND($C201&lt;&gt;"",N($H201)&gt;0),N($M201)*$H201/SUMIF('Producción'!$C$5:$C$304,$C201,'Producción'!$H$5:$H$304),0),"")</f>
        <v/>
      </c>
      <c r="O201" s="43" t="str">
        <f>IF(AND($B201="",$F201=""),"",ML_RESP)</f>
        <v/>
      </c>
      <c r="P201" s="45" t="n"/>
      <c r="Q201" s="45" t="n"/>
      <c r="R201" s="45" t="n"/>
    </row>
    <row r="202">
      <c r="A202" s="57" t="inlineStr">
        <is>
          <t>P-198</t>
        </is>
      </c>
      <c r="B202" s="59" t="n"/>
      <c r="C202" s="48" t="str">
        <f>IF(AND($B202="",$F202=""),"",IF(COUNTIF('Plan Cultivos'!$D$5:$D$204,"?*")=1,INDEX('Plan Cultivos'!$A$5:$A$204,MATCH("?*",'Plan Cultivos'!$D$5:$D$204,0)),""))</f>
        <v/>
      </c>
      <c r="D202" s="58" t="str">
        <f>IF(AND($B202="",$F202=""),"",ML_N)</f>
        <v/>
      </c>
      <c r="E202" s="48" t="str">
        <f>IF($C202="","",IFERROR(VLOOKUP($C202,'Plan Cultivos'!$A$5:$D$204,4,FALSE)&amp;"",""))</f>
        <v/>
      </c>
      <c r="F202" s="75" t="n"/>
      <c r="G202" s="75" t="n"/>
      <c r="H202" s="62" t="str">
        <f>IF(ISNUMBER($F202),MAX(0,$F202-N($G202)),"")</f>
        <v/>
      </c>
      <c r="I202" s="48" t="n"/>
      <c r="J202" s="48" t="n"/>
      <c r="K202" s="71" t="n"/>
      <c r="L202" s="72" t="str">
        <f>IF(AND(ISNUMBER($H202),ISNUMBER($K202)),$H202*$K202,"")</f>
        <v/>
      </c>
      <c r="M202" s="72" t="str">
        <f>IF($C202="","",SUMIF('Insumos'!$B$5:$B$304,$C202,'Insumos'!$K$5:$K$304))</f>
        <v/>
      </c>
      <c r="N202" s="72" t="str">
        <f>IF(ISNUMBER($L202),$L202-IF(AND($C202&lt;&gt;"",N($H202)&gt;0),N($M202)*$H202/SUMIF('Producción'!$C$5:$C$304,$C202,'Producción'!$H$5:$H$304),0),"")</f>
        <v/>
      </c>
      <c r="O202" s="48" t="str">
        <f>IF(AND($B202="",$F202=""),"",ML_RESP)</f>
        <v/>
      </c>
      <c r="P202" s="47" t="n"/>
      <c r="Q202" s="47" t="n"/>
      <c r="R202" s="47" t="n"/>
    </row>
    <row r="203">
      <c r="A203" s="42" t="inlineStr">
        <is>
          <t>P-199</t>
        </is>
      </c>
      <c r="B203" s="52" t="n"/>
      <c r="C203" s="43" t="str">
        <f>IF(AND($B203="",$F203=""),"",IF(COUNTIF('Plan Cultivos'!$D$5:$D$204,"?*")=1,INDEX('Plan Cultivos'!$A$5:$A$204,MATCH("?*",'Plan Cultivos'!$D$5:$D$204,0)),""))</f>
        <v/>
      </c>
      <c r="D203" s="41" t="str">
        <f>IF(AND($B203="",$F203=""),"",ML_N)</f>
        <v/>
      </c>
      <c r="E203" s="43" t="str">
        <f>IF($C203="","",IFERROR(VLOOKUP($C203,'Plan Cultivos'!$A$5:$D$204,4,FALSE)&amp;"",""))</f>
        <v/>
      </c>
      <c r="F203" s="74" t="n"/>
      <c r="G203" s="74" t="n"/>
      <c r="H203" s="55" t="str">
        <f>IF(ISNUMBER($F203),MAX(0,$F203-N($G203)),"")</f>
        <v/>
      </c>
      <c r="I203" s="43" t="n"/>
      <c r="J203" s="43" t="n"/>
      <c r="K203" s="69" t="n"/>
      <c r="L203" s="70" t="str">
        <f>IF(AND(ISNUMBER($H203),ISNUMBER($K203)),$H203*$K203,"")</f>
        <v/>
      </c>
      <c r="M203" s="70" t="str">
        <f>IF($C203="","",SUMIF('Insumos'!$B$5:$B$304,$C203,'Insumos'!$K$5:$K$304))</f>
        <v/>
      </c>
      <c r="N203" s="70" t="str">
        <f>IF(ISNUMBER($L203),$L203-IF(AND($C203&lt;&gt;"",N($H203)&gt;0),N($M203)*$H203/SUMIF('Producción'!$C$5:$C$304,$C203,'Producción'!$H$5:$H$304),0),"")</f>
        <v/>
      </c>
      <c r="O203" s="43" t="str">
        <f>IF(AND($B203="",$F203=""),"",ML_RESP)</f>
        <v/>
      </c>
      <c r="P203" s="45" t="n"/>
      <c r="Q203" s="45" t="n"/>
      <c r="R203" s="45" t="n"/>
    </row>
    <row r="204">
      <c r="A204" s="57" t="inlineStr">
        <is>
          <t>P-200</t>
        </is>
      </c>
      <c r="B204" s="59" t="n"/>
      <c r="C204" s="48" t="str">
        <f>IF(AND($B204="",$F204=""),"",IF(COUNTIF('Plan Cultivos'!$D$5:$D$204,"?*")=1,INDEX('Plan Cultivos'!$A$5:$A$204,MATCH("?*",'Plan Cultivos'!$D$5:$D$204,0)),""))</f>
        <v/>
      </c>
      <c r="D204" s="58" t="str">
        <f>IF(AND($B204="",$F204=""),"",ML_N)</f>
        <v/>
      </c>
      <c r="E204" s="48" t="str">
        <f>IF($C204="","",IFERROR(VLOOKUP($C204,'Plan Cultivos'!$A$5:$D$204,4,FALSE)&amp;"",""))</f>
        <v/>
      </c>
      <c r="F204" s="75" t="n"/>
      <c r="G204" s="75" t="n"/>
      <c r="H204" s="62" t="str">
        <f>IF(ISNUMBER($F204),MAX(0,$F204-N($G204)),"")</f>
        <v/>
      </c>
      <c r="I204" s="48" t="n"/>
      <c r="J204" s="48" t="n"/>
      <c r="K204" s="71" t="n"/>
      <c r="L204" s="72" t="str">
        <f>IF(AND(ISNUMBER($H204),ISNUMBER($K204)),$H204*$K204,"")</f>
        <v/>
      </c>
      <c r="M204" s="72" t="str">
        <f>IF($C204="","",SUMIF('Insumos'!$B$5:$B$304,$C204,'Insumos'!$K$5:$K$304))</f>
        <v/>
      </c>
      <c r="N204" s="72" t="str">
        <f>IF(ISNUMBER($L204),$L204-IF(AND($C204&lt;&gt;"",N($H204)&gt;0),N($M204)*$H204/SUMIF('Producción'!$C$5:$C$304,$C204,'Producción'!$H$5:$H$304),0),"")</f>
        <v/>
      </c>
      <c r="O204" s="48" t="str">
        <f>IF(AND($B204="",$F204=""),"",ML_RESP)</f>
        <v/>
      </c>
      <c r="P204" s="47" t="n"/>
      <c r="Q204" s="47" t="n"/>
      <c r="R204" s="47" t="n"/>
    </row>
    <row r="205">
      <c r="A205" s="42" t="inlineStr">
        <is>
          <t>P-201</t>
        </is>
      </c>
      <c r="B205" s="52" t="n"/>
      <c r="C205" s="43" t="str">
        <f>IF(AND($B205="",$F205=""),"",IF(COUNTIF('Plan Cultivos'!$D$5:$D$204,"?*")=1,INDEX('Plan Cultivos'!$A$5:$A$204,MATCH("?*",'Plan Cultivos'!$D$5:$D$204,0)),""))</f>
        <v/>
      </c>
      <c r="D205" s="41" t="str">
        <f>IF(AND($B205="",$F205=""),"",ML_N)</f>
        <v/>
      </c>
      <c r="E205" s="43" t="str">
        <f>IF($C205="","",IFERROR(VLOOKUP($C205,'Plan Cultivos'!$A$5:$D$204,4,FALSE)&amp;"",""))</f>
        <v/>
      </c>
      <c r="F205" s="74" t="n"/>
      <c r="G205" s="74" t="n"/>
      <c r="H205" s="55" t="str">
        <f>IF(ISNUMBER($F205),MAX(0,$F205-N($G205)),"")</f>
        <v/>
      </c>
      <c r="I205" s="43" t="n"/>
      <c r="J205" s="43" t="n"/>
      <c r="K205" s="69" t="n"/>
      <c r="L205" s="70" t="str">
        <f>IF(AND(ISNUMBER($H205),ISNUMBER($K205)),$H205*$K205,"")</f>
        <v/>
      </c>
      <c r="M205" s="70" t="str">
        <f>IF($C205="","",SUMIF('Insumos'!$B$5:$B$304,$C205,'Insumos'!$K$5:$K$304))</f>
        <v/>
      </c>
      <c r="N205" s="70" t="str">
        <f>IF(ISNUMBER($L205),$L205-IF(AND($C205&lt;&gt;"",N($H205)&gt;0),N($M205)*$H205/SUMIF('Producción'!$C$5:$C$304,$C205,'Producción'!$H$5:$H$304),0),"")</f>
        <v/>
      </c>
      <c r="O205" s="43" t="str">
        <f>IF(AND($B205="",$F205=""),"",ML_RESP)</f>
        <v/>
      </c>
      <c r="P205" s="45" t="n"/>
      <c r="Q205" s="45" t="n"/>
      <c r="R205" s="45" t="n"/>
    </row>
    <row r="206">
      <c r="A206" s="57" t="inlineStr">
        <is>
          <t>P-202</t>
        </is>
      </c>
      <c r="B206" s="59" t="n"/>
      <c r="C206" s="48" t="str">
        <f>IF(AND($B206="",$F206=""),"",IF(COUNTIF('Plan Cultivos'!$D$5:$D$204,"?*")=1,INDEX('Plan Cultivos'!$A$5:$A$204,MATCH("?*",'Plan Cultivos'!$D$5:$D$204,0)),""))</f>
        <v/>
      </c>
      <c r="D206" s="58" t="str">
        <f>IF(AND($B206="",$F206=""),"",ML_N)</f>
        <v/>
      </c>
      <c r="E206" s="48" t="str">
        <f>IF($C206="","",IFERROR(VLOOKUP($C206,'Plan Cultivos'!$A$5:$D$204,4,FALSE)&amp;"",""))</f>
        <v/>
      </c>
      <c r="F206" s="75" t="n"/>
      <c r="G206" s="75" t="n"/>
      <c r="H206" s="62" t="str">
        <f>IF(ISNUMBER($F206),MAX(0,$F206-N($G206)),"")</f>
        <v/>
      </c>
      <c r="I206" s="48" t="n"/>
      <c r="J206" s="48" t="n"/>
      <c r="K206" s="71" t="n"/>
      <c r="L206" s="72" t="str">
        <f>IF(AND(ISNUMBER($H206),ISNUMBER($K206)),$H206*$K206,"")</f>
        <v/>
      </c>
      <c r="M206" s="72" t="str">
        <f>IF($C206="","",SUMIF('Insumos'!$B$5:$B$304,$C206,'Insumos'!$K$5:$K$304))</f>
        <v/>
      </c>
      <c r="N206" s="72" t="str">
        <f>IF(ISNUMBER($L206),$L206-IF(AND($C206&lt;&gt;"",N($H206)&gt;0),N($M206)*$H206/SUMIF('Producción'!$C$5:$C$304,$C206,'Producción'!$H$5:$H$304),0),"")</f>
        <v/>
      </c>
      <c r="O206" s="48" t="str">
        <f>IF(AND($B206="",$F206=""),"",ML_RESP)</f>
        <v/>
      </c>
      <c r="P206" s="47" t="n"/>
      <c r="Q206" s="47" t="n"/>
      <c r="R206" s="47" t="n"/>
    </row>
    <row r="207">
      <c r="A207" s="42" t="inlineStr">
        <is>
          <t>P-203</t>
        </is>
      </c>
      <c r="B207" s="52" t="n"/>
      <c r="C207" s="43" t="str">
        <f>IF(AND($B207="",$F207=""),"",IF(COUNTIF('Plan Cultivos'!$D$5:$D$204,"?*")=1,INDEX('Plan Cultivos'!$A$5:$A$204,MATCH("?*",'Plan Cultivos'!$D$5:$D$204,0)),""))</f>
        <v/>
      </c>
      <c r="D207" s="41" t="str">
        <f>IF(AND($B207="",$F207=""),"",ML_N)</f>
        <v/>
      </c>
      <c r="E207" s="43" t="str">
        <f>IF($C207="","",IFERROR(VLOOKUP($C207,'Plan Cultivos'!$A$5:$D$204,4,FALSE)&amp;"",""))</f>
        <v/>
      </c>
      <c r="F207" s="74" t="n"/>
      <c r="G207" s="74" t="n"/>
      <c r="H207" s="55" t="str">
        <f>IF(ISNUMBER($F207),MAX(0,$F207-N($G207)),"")</f>
        <v/>
      </c>
      <c r="I207" s="43" t="n"/>
      <c r="J207" s="43" t="n"/>
      <c r="K207" s="69" t="n"/>
      <c r="L207" s="70" t="str">
        <f>IF(AND(ISNUMBER($H207),ISNUMBER($K207)),$H207*$K207,"")</f>
        <v/>
      </c>
      <c r="M207" s="70" t="str">
        <f>IF($C207="","",SUMIF('Insumos'!$B$5:$B$304,$C207,'Insumos'!$K$5:$K$304))</f>
        <v/>
      </c>
      <c r="N207" s="70" t="str">
        <f>IF(ISNUMBER($L207),$L207-IF(AND($C207&lt;&gt;"",N($H207)&gt;0),N($M207)*$H207/SUMIF('Producción'!$C$5:$C$304,$C207,'Producción'!$H$5:$H$304),0),"")</f>
        <v/>
      </c>
      <c r="O207" s="43" t="str">
        <f>IF(AND($B207="",$F207=""),"",ML_RESP)</f>
        <v/>
      </c>
      <c r="P207" s="45" t="n"/>
      <c r="Q207" s="45" t="n"/>
      <c r="R207" s="45" t="n"/>
    </row>
    <row r="208">
      <c r="A208" s="57" t="inlineStr">
        <is>
          <t>P-204</t>
        </is>
      </c>
      <c r="B208" s="59" t="n"/>
      <c r="C208" s="48" t="str">
        <f>IF(AND($B208="",$F208=""),"",IF(COUNTIF('Plan Cultivos'!$D$5:$D$204,"?*")=1,INDEX('Plan Cultivos'!$A$5:$A$204,MATCH("?*",'Plan Cultivos'!$D$5:$D$204,0)),""))</f>
        <v/>
      </c>
      <c r="D208" s="58" t="str">
        <f>IF(AND($B208="",$F208=""),"",ML_N)</f>
        <v/>
      </c>
      <c r="E208" s="48" t="str">
        <f>IF($C208="","",IFERROR(VLOOKUP($C208,'Plan Cultivos'!$A$5:$D$204,4,FALSE)&amp;"",""))</f>
        <v/>
      </c>
      <c r="F208" s="75" t="n"/>
      <c r="G208" s="75" t="n"/>
      <c r="H208" s="62" t="str">
        <f>IF(ISNUMBER($F208),MAX(0,$F208-N($G208)),"")</f>
        <v/>
      </c>
      <c r="I208" s="48" t="n"/>
      <c r="J208" s="48" t="n"/>
      <c r="K208" s="71" t="n"/>
      <c r="L208" s="72" t="str">
        <f>IF(AND(ISNUMBER($H208),ISNUMBER($K208)),$H208*$K208,"")</f>
        <v/>
      </c>
      <c r="M208" s="72" t="str">
        <f>IF($C208="","",SUMIF('Insumos'!$B$5:$B$304,$C208,'Insumos'!$K$5:$K$304))</f>
        <v/>
      </c>
      <c r="N208" s="72" t="str">
        <f>IF(ISNUMBER($L208),$L208-IF(AND($C208&lt;&gt;"",N($H208)&gt;0),N($M208)*$H208/SUMIF('Producción'!$C$5:$C$304,$C208,'Producción'!$H$5:$H$304),0),"")</f>
        <v/>
      </c>
      <c r="O208" s="48" t="str">
        <f>IF(AND($B208="",$F208=""),"",ML_RESP)</f>
        <v/>
      </c>
      <c r="P208" s="47" t="n"/>
      <c r="Q208" s="47" t="n"/>
      <c r="R208" s="47" t="n"/>
    </row>
    <row r="209">
      <c r="A209" s="42" t="inlineStr">
        <is>
          <t>P-205</t>
        </is>
      </c>
      <c r="B209" s="52" t="n"/>
      <c r="C209" s="43" t="str">
        <f>IF(AND($B209="",$F209=""),"",IF(COUNTIF('Plan Cultivos'!$D$5:$D$204,"?*")=1,INDEX('Plan Cultivos'!$A$5:$A$204,MATCH("?*",'Plan Cultivos'!$D$5:$D$204,0)),""))</f>
        <v/>
      </c>
      <c r="D209" s="41" t="str">
        <f>IF(AND($B209="",$F209=""),"",ML_N)</f>
        <v/>
      </c>
      <c r="E209" s="43" t="str">
        <f>IF($C209="","",IFERROR(VLOOKUP($C209,'Plan Cultivos'!$A$5:$D$204,4,FALSE)&amp;"",""))</f>
        <v/>
      </c>
      <c r="F209" s="74" t="n"/>
      <c r="G209" s="74" t="n"/>
      <c r="H209" s="55" t="str">
        <f>IF(ISNUMBER($F209),MAX(0,$F209-N($G209)),"")</f>
        <v/>
      </c>
      <c r="I209" s="43" t="n"/>
      <c r="J209" s="43" t="n"/>
      <c r="K209" s="69" t="n"/>
      <c r="L209" s="70" t="str">
        <f>IF(AND(ISNUMBER($H209),ISNUMBER($K209)),$H209*$K209,"")</f>
        <v/>
      </c>
      <c r="M209" s="70" t="str">
        <f>IF($C209="","",SUMIF('Insumos'!$B$5:$B$304,$C209,'Insumos'!$K$5:$K$304))</f>
        <v/>
      </c>
      <c r="N209" s="70" t="str">
        <f>IF(ISNUMBER($L209),$L209-IF(AND($C209&lt;&gt;"",N($H209)&gt;0),N($M209)*$H209/SUMIF('Producción'!$C$5:$C$304,$C209,'Producción'!$H$5:$H$304),0),"")</f>
        <v/>
      </c>
      <c r="O209" s="43" t="str">
        <f>IF(AND($B209="",$F209=""),"",ML_RESP)</f>
        <v/>
      </c>
      <c r="P209" s="45" t="n"/>
      <c r="Q209" s="45" t="n"/>
      <c r="R209" s="45" t="n"/>
    </row>
    <row r="210">
      <c r="A210" s="57" t="inlineStr">
        <is>
          <t>P-206</t>
        </is>
      </c>
      <c r="B210" s="59" t="n"/>
      <c r="C210" s="48" t="str">
        <f>IF(AND($B210="",$F210=""),"",IF(COUNTIF('Plan Cultivos'!$D$5:$D$204,"?*")=1,INDEX('Plan Cultivos'!$A$5:$A$204,MATCH("?*",'Plan Cultivos'!$D$5:$D$204,0)),""))</f>
        <v/>
      </c>
      <c r="D210" s="58" t="str">
        <f>IF(AND($B210="",$F210=""),"",ML_N)</f>
        <v/>
      </c>
      <c r="E210" s="48" t="str">
        <f>IF($C210="","",IFERROR(VLOOKUP($C210,'Plan Cultivos'!$A$5:$D$204,4,FALSE)&amp;"",""))</f>
        <v/>
      </c>
      <c r="F210" s="75" t="n"/>
      <c r="G210" s="75" t="n"/>
      <c r="H210" s="62" t="str">
        <f>IF(ISNUMBER($F210),MAX(0,$F210-N($G210)),"")</f>
        <v/>
      </c>
      <c r="I210" s="48" t="n"/>
      <c r="J210" s="48" t="n"/>
      <c r="K210" s="71" t="n"/>
      <c r="L210" s="72" t="str">
        <f>IF(AND(ISNUMBER($H210),ISNUMBER($K210)),$H210*$K210,"")</f>
        <v/>
      </c>
      <c r="M210" s="72" t="str">
        <f>IF($C210="","",SUMIF('Insumos'!$B$5:$B$304,$C210,'Insumos'!$K$5:$K$304))</f>
        <v/>
      </c>
      <c r="N210" s="72" t="str">
        <f>IF(ISNUMBER($L210),$L210-IF(AND($C210&lt;&gt;"",N($H210)&gt;0),N($M210)*$H210/SUMIF('Producción'!$C$5:$C$304,$C210,'Producción'!$H$5:$H$304),0),"")</f>
        <v/>
      </c>
      <c r="O210" s="48" t="str">
        <f>IF(AND($B210="",$F210=""),"",ML_RESP)</f>
        <v/>
      </c>
      <c r="P210" s="47" t="n"/>
      <c r="Q210" s="47" t="n"/>
      <c r="R210" s="47" t="n"/>
    </row>
    <row r="211">
      <c r="A211" s="42" t="inlineStr">
        <is>
          <t>P-207</t>
        </is>
      </c>
      <c r="B211" s="52" t="n"/>
      <c r="C211" s="43" t="str">
        <f>IF(AND($B211="",$F211=""),"",IF(COUNTIF('Plan Cultivos'!$D$5:$D$204,"?*")=1,INDEX('Plan Cultivos'!$A$5:$A$204,MATCH("?*",'Plan Cultivos'!$D$5:$D$204,0)),""))</f>
        <v/>
      </c>
      <c r="D211" s="41" t="str">
        <f>IF(AND($B211="",$F211=""),"",ML_N)</f>
        <v/>
      </c>
      <c r="E211" s="43" t="str">
        <f>IF($C211="","",IFERROR(VLOOKUP($C211,'Plan Cultivos'!$A$5:$D$204,4,FALSE)&amp;"",""))</f>
        <v/>
      </c>
      <c r="F211" s="74" t="n"/>
      <c r="G211" s="74" t="n"/>
      <c r="H211" s="55" t="str">
        <f>IF(ISNUMBER($F211),MAX(0,$F211-N($G211)),"")</f>
        <v/>
      </c>
      <c r="I211" s="43" t="n"/>
      <c r="J211" s="43" t="n"/>
      <c r="K211" s="69" t="n"/>
      <c r="L211" s="70" t="str">
        <f>IF(AND(ISNUMBER($H211),ISNUMBER($K211)),$H211*$K211,"")</f>
        <v/>
      </c>
      <c r="M211" s="70" t="str">
        <f>IF($C211="","",SUMIF('Insumos'!$B$5:$B$304,$C211,'Insumos'!$K$5:$K$304))</f>
        <v/>
      </c>
      <c r="N211" s="70" t="str">
        <f>IF(ISNUMBER($L211),$L211-IF(AND($C211&lt;&gt;"",N($H211)&gt;0),N($M211)*$H211/SUMIF('Producción'!$C$5:$C$304,$C211,'Producción'!$H$5:$H$304),0),"")</f>
        <v/>
      </c>
      <c r="O211" s="43" t="str">
        <f>IF(AND($B211="",$F211=""),"",ML_RESP)</f>
        <v/>
      </c>
      <c r="P211" s="45" t="n"/>
      <c r="Q211" s="45" t="n"/>
      <c r="R211" s="45" t="n"/>
    </row>
    <row r="212">
      <c r="A212" s="57" t="inlineStr">
        <is>
          <t>P-208</t>
        </is>
      </c>
      <c r="B212" s="59" t="n"/>
      <c r="C212" s="48" t="str">
        <f>IF(AND($B212="",$F212=""),"",IF(COUNTIF('Plan Cultivos'!$D$5:$D$204,"?*")=1,INDEX('Plan Cultivos'!$A$5:$A$204,MATCH("?*",'Plan Cultivos'!$D$5:$D$204,0)),""))</f>
        <v/>
      </c>
      <c r="D212" s="58" t="str">
        <f>IF(AND($B212="",$F212=""),"",ML_N)</f>
        <v/>
      </c>
      <c r="E212" s="48" t="str">
        <f>IF($C212="","",IFERROR(VLOOKUP($C212,'Plan Cultivos'!$A$5:$D$204,4,FALSE)&amp;"",""))</f>
        <v/>
      </c>
      <c r="F212" s="75" t="n"/>
      <c r="G212" s="75" t="n"/>
      <c r="H212" s="62" t="str">
        <f>IF(ISNUMBER($F212),MAX(0,$F212-N($G212)),"")</f>
        <v/>
      </c>
      <c r="I212" s="48" t="n"/>
      <c r="J212" s="48" t="n"/>
      <c r="K212" s="71" t="n"/>
      <c r="L212" s="72" t="str">
        <f>IF(AND(ISNUMBER($H212),ISNUMBER($K212)),$H212*$K212,"")</f>
        <v/>
      </c>
      <c r="M212" s="72" t="str">
        <f>IF($C212="","",SUMIF('Insumos'!$B$5:$B$304,$C212,'Insumos'!$K$5:$K$304))</f>
        <v/>
      </c>
      <c r="N212" s="72" t="str">
        <f>IF(ISNUMBER($L212),$L212-IF(AND($C212&lt;&gt;"",N($H212)&gt;0),N($M212)*$H212/SUMIF('Producción'!$C$5:$C$304,$C212,'Producción'!$H$5:$H$304),0),"")</f>
        <v/>
      </c>
      <c r="O212" s="48" t="str">
        <f>IF(AND($B212="",$F212=""),"",ML_RESP)</f>
        <v/>
      </c>
      <c r="P212" s="47" t="n"/>
      <c r="Q212" s="47" t="n"/>
      <c r="R212" s="47" t="n"/>
    </row>
    <row r="213">
      <c r="A213" s="42" t="inlineStr">
        <is>
          <t>P-209</t>
        </is>
      </c>
      <c r="B213" s="52" t="n"/>
      <c r="C213" s="43" t="str">
        <f>IF(AND($B213="",$F213=""),"",IF(COUNTIF('Plan Cultivos'!$D$5:$D$204,"?*")=1,INDEX('Plan Cultivos'!$A$5:$A$204,MATCH("?*",'Plan Cultivos'!$D$5:$D$204,0)),""))</f>
        <v/>
      </c>
      <c r="D213" s="41" t="str">
        <f>IF(AND($B213="",$F213=""),"",ML_N)</f>
        <v/>
      </c>
      <c r="E213" s="43" t="str">
        <f>IF($C213="","",IFERROR(VLOOKUP($C213,'Plan Cultivos'!$A$5:$D$204,4,FALSE)&amp;"",""))</f>
        <v/>
      </c>
      <c r="F213" s="74" t="n"/>
      <c r="G213" s="74" t="n"/>
      <c r="H213" s="55" t="str">
        <f>IF(ISNUMBER($F213),MAX(0,$F213-N($G213)),"")</f>
        <v/>
      </c>
      <c r="I213" s="43" t="n"/>
      <c r="J213" s="43" t="n"/>
      <c r="K213" s="69" t="n"/>
      <c r="L213" s="70" t="str">
        <f>IF(AND(ISNUMBER($H213),ISNUMBER($K213)),$H213*$K213,"")</f>
        <v/>
      </c>
      <c r="M213" s="70" t="str">
        <f>IF($C213="","",SUMIF('Insumos'!$B$5:$B$304,$C213,'Insumos'!$K$5:$K$304))</f>
        <v/>
      </c>
      <c r="N213" s="70" t="str">
        <f>IF(ISNUMBER($L213),$L213-IF(AND($C213&lt;&gt;"",N($H213)&gt;0),N($M213)*$H213/SUMIF('Producción'!$C$5:$C$304,$C213,'Producción'!$H$5:$H$304),0),"")</f>
        <v/>
      </c>
      <c r="O213" s="43" t="str">
        <f>IF(AND($B213="",$F213=""),"",ML_RESP)</f>
        <v/>
      </c>
      <c r="P213" s="45" t="n"/>
      <c r="Q213" s="45" t="n"/>
      <c r="R213" s="45" t="n"/>
    </row>
    <row r="214">
      <c r="A214" s="57" t="inlineStr">
        <is>
          <t>P-210</t>
        </is>
      </c>
      <c r="B214" s="59" t="n"/>
      <c r="C214" s="48" t="str">
        <f>IF(AND($B214="",$F214=""),"",IF(COUNTIF('Plan Cultivos'!$D$5:$D$204,"?*")=1,INDEX('Plan Cultivos'!$A$5:$A$204,MATCH("?*",'Plan Cultivos'!$D$5:$D$204,0)),""))</f>
        <v/>
      </c>
      <c r="D214" s="58" t="str">
        <f>IF(AND($B214="",$F214=""),"",ML_N)</f>
        <v/>
      </c>
      <c r="E214" s="48" t="str">
        <f>IF($C214="","",IFERROR(VLOOKUP($C214,'Plan Cultivos'!$A$5:$D$204,4,FALSE)&amp;"",""))</f>
        <v/>
      </c>
      <c r="F214" s="75" t="n"/>
      <c r="G214" s="75" t="n"/>
      <c r="H214" s="62" t="str">
        <f>IF(ISNUMBER($F214),MAX(0,$F214-N($G214)),"")</f>
        <v/>
      </c>
      <c r="I214" s="48" t="n"/>
      <c r="J214" s="48" t="n"/>
      <c r="K214" s="71" t="n"/>
      <c r="L214" s="72" t="str">
        <f>IF(AND(ISNUMBER($H214),ISNUMBER($K214)),$H214*$K214,"")</f>
        <v/>
      </c>
      <c r="M214" s="72" t="str">
        <f>IF($C214="","",SUMIF('Insumos'!$B$5:$B$304,$C214,'Insumos'!$K$5:$K$304))</f>
        <v/>
      </c>
      <c r="N214" s="72" t="str">
        <f>IF(ISNUMBER($L214),$L214-IF(AND($C214&lt;&gt;"",N($H214)&gt;0),N($M214)*$H214/SUMIF('Producción'!$C$5:$C$304,$C214,'Producción'!$H$5:$H$304),0),"")</f>
        <v/>
      </c>
      <c r="O214" s="48" t="str">
        <f>IF(AND($B214="",$F214=""),"",ML_RESP)</f>
        <v/>
      </c>
      <c r="P214" s="47" t="n"/>
      <c r="Q214" s="47" t="n"/>
      <c r="R214" s="47" t="n"/>
    </row>
    <row r="215">
      <c r="A215" s="42" t="inlineStr">
        <is>
          <t>P-211</t>
        </is>
      </c>
      <c r="B215" s="52" t="n"/>
      <c r="C215" s="43" t="str">
        <f>IF(AND($B215="",$F215=""),"",IF(COUNTIF('Plan Cultivos'!$D$5:$D$204,"?*")=1,INDEX('Plan Cultivos'!$A$5:$A$204,MATCH("?*",'Plan Cultivos'!$D$5:$D$204,0)),""))</f>
        <v/>
      </c>
      <c r="D215" s="41" t="str">
        <f>IF(AND($B215="",$F215=""),"",ML_N)</f>
        <v/>
      </c>
      <c r="E215" s="43" t="str">
        <f>IF($C215="","",IFERROR(VLOOKUP($C215,'Plan Cultivos'!$A$5:$D$204,4,FALSE)&amp;"",""))</f>
        <v/>
      </c>
      <c r="F215" s="74" t="n"/>
      <c r="G215" s="74" t="n"/>
      <c r="H215" s="55" t="str">
        <f>IF(ISNUMBER($F215),MAX(0,$F215-N($G215)),"")</f>
        <v/>
      </c>
      <c r="I215" s="43" t="n"/>
      <c r="J215" s="43" t="n"/>
      <c r="K215" s="69" t="n"/>
      <c r="L215" s="70" t="str">
        <f>IF(AND(ISNUMBER($H215),ISNUMBER($K215)),$H215*$K215,"")</f>
        <v/>
      </c>
      <c r="M215" s="70" t="str">
        <f>IF($C215="","",SUMIF('Insumos'!$B$5:$B$304,$C215,'Insumos'!$K$5:$K$304))</f>
        <v/>
      </c>
      <c r="N215" s="70" t="str">
        <f>IF(ISNUMBER($L215),$L215-IF(AND($C215&lt;&gt;"",N($H215)&gt;0),N($M215)*$H215/SUMIF('Producción'!$C$5:$C$304,$C215,'Producción'!$H$5:$H$304),0),"")</f>
        <v/>
      </c>
      <c r="O215" s="43" t="str">
        <f>IF(AND($B215="",$F215=""),"",ML_RESP)</f>
        <v/>
      </c>
      <c r="P215" s="45" t="n"/>
      <c r="Q215" s="45" t="n"/>
      <c r="R215" s="45" t="n"/>
    </row>
    <row r="216">
      <c r="A216" s="57" t="inlineStr">
        <is>
          <t>P-212</t>
        </is>
      </c>
      <c r="B216" s="59" t="n"/>
      <c r="C216" s="48" t="str">
        <f>IF(AND($B216="",$F216=""),"",IF(COUNTIF('Plan Cultivos'!$D$5:$D$204,"?*")=1,INDEX('Plan Cultivos'!$A$5:$A$204,MATCH("?*",'Plan Cultivos'!$D$5:$D$204,0)),""))</f>
        <v/>
      </c>
      <c r="D216" s="58" t="str">
        <f>IF(AND($B216="",$F216=""),"",ML_N)</f>
        <v/>
      </c>
      <c r="E216" s="48" t="str">
        <f>IF($C216="","",IFERROR(VLOOKUP($C216,'Plan Cultivos'!$A$5:$D$204,4,FALSE)&amp;"",""))</f>
        <v/>
      </c>
      <c r="F216" s="75" t="n"/>
      <c r="G216" s="75" t="n"/>
      <c r="H216" s="62" t="str">
        <f>IF(ISNUMBER($F216),MAX(0,$F216-N($G216)),"")</f>
        <v/>
      </c>
      <c r="I216" s="48" t="n"/>
      <c r="J216" s="48" t="n"/>
      <c r="K216" s="71" t="n"/>
      <c r="L216" s="72" t="str">
        <f>IF(AND(ISNUMBER($H216),ISNUMBER($K216)),$H216*$K216,"")</f>
        <v/>
      </c>
      <c r="M216" s="72" t="str">
        <f>IF($C216="","",SUMIF('Insumos'!$B$5:$B$304,$C216,'Insumos'!$K$5:$K$304))</f>
        <v/>
      </c>
      <c r="N216" s="72" t="str">
        <f>IF(ISNUMBER($L216),$L216-IF(AND($C216&lt;&gt;"",N($H216)&gt;0),N($M216)*$H216/SUMIF('Producción'!$C$5:$C$304,$C216,'Producción'!$H$5:$H$304),0),"")</f>
        <v/>
      </c>
      <c r="O216" s="48" t="str">
        <f>IF(AND($B216="",$F216=""),"",ML_RESP)</f>
        <v/>
      </c>
      <c r="P216" s="47" t="n"/>
      <c r="Q216" s="47" t="n"/>
      <c r="R216" s="47" t="n"/>
    </row>
    <row r="217">
      <c r="A217" s="42" t="inlineStr">
        <is>
          <t>P-213</t>
        </is>
      </c>
      <c r="B217" s="52" t="n"/>
      <c r="C217" s="43" t="str">
        <f>IF(AND($B217="",$F217=""),"",IF(COUNTIF('Plan Cultivos'!$D$5:$D$204,"?*")=1,INDEX('Plan Cultivos'!$A$5:$A$204,MATCH("?*",'Plan Cultivos'!$D$5:$D$204,0)),""))</f>
        <v/>
      </c>
      <c r="D217" s="41" t="str">
        <f>IF(AND($B217="",$F217=""),"",ML_N)</f>
        <v/>
      </c>
      <c r="E217" s="43" t="str">
        <f>IF($C217="","",IFERROR(VLOOKUP($C217,'Plan Cultivos'!$A$5:$D$204,4,FALSE)&amp;"",""))</f>
        <v/>
      </c>
      <c r="F217" s="74" t="n"/>
      <c r="G217" s="74" t="n"/>
      <c r="H217" s="55" t="str">
        <f>IF(ISNUMBER($F217),MAX(0,$F217-N($G217)),"")</f>
        <v/>
      </c>
      <c r="I217" s="43" t="n"/>
      <c r="J217" s="43" t="n"/>
      <c r="K217" s="69" t="n"/>
      <c r="L217" s="70" t="str">
        <f>IF(AND(ISNUMBER($H217),ISNUMBER($K217)),$H217*$K217,"")</f>
        <v/>
      </c>
      <c r="M217" s="70" t="str">
        <f>IF($C217="","",SUMIF('Insumos'!$B$5:$B$304,$C217,'Insumos'!$K$5:$K$304))</f>
        <v/>
      </c>
      <c r="N217" s="70" t="str">
        <f>IF(ISNUMBER($L217),$L217-IF(AND($C217&lt;&gt;"",N($H217)&gt;0),N($M217)*$H217/SUMIF('Producción'!$C$5:$C$304,$C217,'Producción'!$H$5:$H$304),0),"")</f>
        <v/>
      </c>
      <c r="O217" s="43" t="str">
        <f>IF(AND($B217="",$F217=""),"",ML_RESP)</f>
        <v/>
      </c>
      <c r="P217" s="45" t="n"/>
      <c r="Q217" s="45" t="n"/>
      <c r="R217" s="45" t="n"/>
    </row>
    <row r="218">
      <c r="A218" s="57" t="inlineStr">
        <is>
          <t>P-214</t>
        </is>
      </c>
      <c r="B218" s="59" t="n"/>
      <c r="C218" s="48" t="str">
        <f>IF(AND($B218="",$F218=""),"",IF(COUNTIF('Plan Cultivos'!$D$5:$D$204,"?*")=1,INDEX('Plan Cultivos'!$A$5:$A$204,MATCH("?*",'Plan Cultivos'!$D$5:$D$204,0)),""))</f>
        <v/>
      </c>
      <c r="D218" s="58" t="str">
        <f>IF(AND($B218="",$F218=""),"",ML_N)</f>
        <v/>
      </c>
      <c r="E218" s="48" t="str">
        <f>IF($C218="","",IFERROR(VLOOKUP($C218,'Plan Cultivos'!$A$5:$D$204,4,FALSE)&amp;"",""))</f>
        <v/>
      </c>
      <c r="F218" s="75" t="n"/>
      <c r="G218" s="75" t="n"/>
      <c r="H218" s="62" t="str">
        <f>IF(ISNUMBER($F218),MAX(0,$F218-N($G218)),"")</f>
        <v/>
      </c>
      <c r="I218" s="48" t="n"/>
      <c r="J218" s="48" t="n"/>
      <c r="K218" s="71" t="n"/>
      <c r="L218" s="72" t="str">
        <f>IF(AND(ISNUMBER($H218),ISNUMBER($K218)),$H218*$K218,"")</f>
        <v/>
      </c>
      <c r="M218" s="72" t="str">
        <f>IF($C218="","",SUMIF('Insumos'!$B$5:$B$304,$C218,'Insumos'!$K$5:$K$304))</f>
        <v/>
      </c>
      <c r="N218" s="72" t="str">
        <f>IF(ISNUMBER($L218),$L218-IF(AND($C218&lt;&gt;"",N($H218)&gt;0),N($M218)*$H218/SUMIF('Producción'!$C$5:$C$304,$C218,'Producción'!$H$5:$H$304),0),"")</f>
        <v/>
      </c>
      <c r="O218" s="48" t="str">
        <f>IF(AND($B218="",$F218=""),"",ML_RESP)</f>
        <v/>
      </c>
      <c r="P218" s="47" t="n"/>
      <c r="Q218" s="47" t="n"/>
      <c r="R218" s="47" t="n"/>
    </row>
    <row r="219">
      <c r="A219" s="42" t="inlineStr">
        <is>
          <t>P-215</t>
        </is>
      </c>
      <c r="B219" s="52" t="n"/>
      <c r="C219" s="43" t="str">
        <f>IF(AND($B219="",$F219=""),"",IF(COUNTIF('Plan Cultivos'!$D$5:$D$204,"?*")=1,INDEX('Plan Cultivos'!$A$5:$A$204,MATCH("?*",'Plan Cultivos'!$D$5:$D$204,0)),""))</f>
        <v/>
      </c>
      <c r="D219" s="41" t="str">
        <f>IF(AND($B219="",$F219=""),"",ML_N)</f>
        <v/>
      </c>
      <c r="E219" s="43" t="str">
        <f>IF($C219="","",IFERROR(VLOOKUP($C219,'Plan Cultivos'!$A$5:$D$204,4,FALSE)&amp;"",""))</f>
        <v/>
      </c>
      <c r="F219" s="74" t="n"/>
      <c r="G219" s="74" t="n"/>
      <c r="H219" s="55" t="str">
        <f>IF(ISNUMBER($F219),MAX(0,$F219-N($G219)),"")</f>
        <v/>
      </c>
      <c r="I219" s="43" t="n"/>
      <c r="J219" s="43" t="n"/>
      <c r="K219" s="69" t="n"/>
      <c r="L219" s="70" t="str">
        <f>IF(AND(ISNUMBER($H219),ISNUMBER($K219)),$H219*$K219,"")</f>
        <v/>
      </c>
      <c r="M219" s="70" t="str">
        <f>IF($C219="","",SUMIF('Insumos'!$B$5:$B$304,$C219,'Insumos'!$K$5:$K$304))</f>
        <v/>
      </c>
      <c r="N219" s="70" t="str">
        <f>IF(ISNUMBER($L219),$L219-IF(AND($C219&lt;&gt;"",N($H219)&gt;0),N($M219)*$H219/SUMIF('Producción'!$C$5:$C$304,$C219,'Producción'!$H$5:$H$304),0),"")</f>
        <v/>
      </c>
      <c r="O219" s="43" t="str">
        <f>IF(AND($B219="",$F219=""),"",ML_RESP)</f>
        <v/>
      </c>
      <c r="P219" s="45" t="n"/>
      <c r="Q219" s="45" t="n"/>
      <c r="R219" s="45" t="n"/>
    </row>
    <row r="220">
      <c r="A220" s="57" t="inlineStr">
        <is>
          <t>P-216</t>
        </is>
      </c>
      <c r="B220" s="59" t="n"/>
      <c r="C220" s="48" t="str">
        <f>IF(AND($B220="",$F220=""),"",IF(COUNTIF('Plan Cultivos'!$D$5:$D$204,"?*")=1,INDEX('Plan Cultivos'!$A$5:$A$204,MATCH("?*",'Plan Cultivos'!$D$5:$D$204,0)),""))</f>
        <v/>
      </c>
      <c r="D220" s="58" t="str">
        <f>IF(AND($B220="",$F220=""),"",ML_N)</f>
        <v/>
      </c>
      <c r="E220" s="48" t="str">
        <f>IF($C220="","",IFERROR(VLOOKUP($C220,'Plan Cultivos'!$A$5:$D$204,4,FALSE)&amp;"",""))</f>
        <v/>
      </c>
      <c r="F220" s="75" t="n"/>
      <c r="G220" s="75" t="n"/>
      <c r="H220" s="62" t="str">
        <f>IF(ISNUMBER($F220),MAX(0,$F220-N($G220)),"")</f>
        <v/>
      </c>
      <c r="I220" s="48" t="n"/>
      <c r="J220" s="48" t="n"/>
      <c r="K220" s="71" t="n"/>
      <c r="L220" s="72" t="str">
        <f>IF(AND(ISNUMBER($H220),ISNUMBER($K220)),$H220*$K220,"")</f>
        <v/>
      </c>
      <c r="M220" s="72" t="str">
        <f>IF($C220="","",SUMIF('Insumos'!$B$5:$B$304,$C220,'Insumos'!$K$5:$K$304))</f>
        <v/>
      </c>
      <c r="N220" s="72" t="str">
        <f>IF(ISNUMBER($L220),$L220-IF(AND($C220&lt;&gt;"",N($H220)&gt;0),N($M220)*$H220/SUMIF('Producción'!$C$5:$C$304,$C220,'Producción'!$H$5:$H$304),0),"")</f>
        <v/>
      </c>
      <c r="O220" s="48" t="str">
        <f>IF(AND($B220="",$F220=""),"",ML_RESP)</f>
        <v/>
      </c>
      <c r="P220" s="47" t="n"/>
      <c r="Q220" s="47" t="n"/>
      <c r="R220" s="47" t="n"/>
    </row>
    <row r="221">
      <c r="A221" s="42" t="inlineStr">
        <is>
          <t>P-217</t>
        </is>
      </c>
      <c r="B221" s="52" t="n"/>
      <c r="C221" s="43" t="str">
        <f>IF(AND($B221="",$F221=""),"",IF(COUNTIF('Plan Cultivos'!$D$5:$D$204,"?*")=1,INDEX('Plan Cultivos'!$A$5:$A$204,MATCH("?*",'Plan Cultivos'!$D$5:$D$204,0)),""))</f>
        <v/>
      </c>
      <c r="D221" s="41" t="str">
        <f>IF(AND($B221="",$F221=""),"",ML_N)</f>
        <v/>
      </c>
      <c r="E221" s="43" t="str">
        <f>IF($C221="","",IFERROR(VLOOKUP($C221,'Plan Cultivos'!$A$5:$D$204,4,FALSE)&amp;"",""))</f>
        <v/>
      </c>
      <c r="F221" s="74" t="n"/>
      <c r="G221" s="74" t="n"/>
      <c r="H221" s="55" t="str">
        <f>IF(ISNUMBER($F221),MAX(0,$F221-N($G221)),"")</f>
        <v/>
      </c>
      <c r="I221" s="43" t="n"/>
      <c r="J221" s="43" t="n"/>
      <c r="K221" s="69" t="n"/>
      <c r="L221" s="70" t="str">
        <f>IF(AND(ISNUMBER($H221),ISNUMBER($K221)),$H221*$K221,"")</f>
        <v/>
      </c>
      <c r="M221" s="70" t="str">
        <f>IF($C221="","",SUMIF('Insumos'!$B$5:$B$304,$C221,'Insumos'!$K$5:$K$304))</f>
        <v/>
      </c>
      <c r="N221" s="70" t="str">
        <f>IF(ISNUMBER($L221),$L221-IF(AND($C221&lt;&gt;"",N($H221)&gt;0),N($M221)*$H221/SUMIF('Producción'!$C$5:$C$304,$C221,'Producción'!$H$5:$H$304),0),"")</f>
        <v/>
      </c>
      <c r="O221" s="43" t="str">
        <f>IF(AND($B221="",$F221=""),"",ML_RESP)</f>
        <v/>
      </c>
      <c r="P221" s="45" t="n"/>
      <c r="Q221" s="45" t="n"/>
      <c r="R221" s="45" t="n"/>
    </row>
    <row r="222">
      <c r="A222" s="57" t="inlineStr">
        <is>
          <t>P-218</t>
        </is>
      </c>
      <c r="B222" s="59" t="n"/>
      <c r="C222" s="48" t="str">
        <f>IF(AND($B222="",$F222=""),"",IF(COUNTIF('Plan Cultivos'!$D$5:$D$204,"?*")=1,INDEX('Plan Cultivos'!$A$5:$A$204,MATCH("?*",'Plan Cultivos'!$D$5:$D$204,0)),""))</f>
        <v/>
      </c>
      <c r="D222" s="58" t="str">
        <f>IF(AND($B222="",$F222=""),"",ML_N)</f>
        <v/>
      </c>
      <c r="E222" s="48" t="str">
        <f>IF($C222="","",IFERROR(VLOOKUP($C222,'Plan Cultivos'!$A$5:$D$204,4,FALSE)&amp;"",""))</f>
        <v/>
      </c>
      <c r="F222" s="75" t="n"/>
      <c r="G222" s="75" t="n"/>
      <c r="H222" s="62" t="str">
        <f>IF(ISNUMBER($F222),MAX(0,$F222-N($G222)),"")</f>
        <v/>
      </c>
      <c r="I222" s="48" t="n"/>
      <c r="J222" s="48" t="n"/>
      <c r="K222" s="71" t="n"/>
      <c r="L222" s="72" t="str">
        <f>IF(AND(ISNUMBER($H222),ISNUMBER($K222)),$H222*$K222,"")</f>
        <v/>
      </c>
      <c r="M222" s="72" t="str">
        <f>IF($C222="","",SUMIF('Insumos'!$B$5:$B$304,$C222,'Insumos'!$K$5:$K$304))</f>
        <v/>
      </c>
      <c r="N222" s="72" t="str">
        <f>IF(ISNUMBER($L222),$L222-IF(AND($C222&lt;&gt;"",N($H222)&gt;0),N($M222)*$H222/SUMIF('Producción'!$C$5:$C$304,$C222,'Producción'!$H$5:$H$304),0),"")</f>
        <v/>
      </c>
      <c r="O222" s="48" t="str">
        <f>IF(AND($B222="",$F222=""),"",ML_RESP)</f>
        <v/>
      </c>
      <c r="P222" s="47" t="n"/>
      <c r="Q222" s="47" t="n"/>
      <c r="R222" s="47" t="n"/>
    </row>
    <row r="223">
      <c r="A223" s="42" t="inlineStr">
        <is>
          <t>P-219</t>
        </is>
      </c>
      <c r="B223" s="52" t="n"/>
      <c r="C223" s="43" t="str">
        <f>IF(AND($B223="",$F223=""),"",IF(COUNTIF('Plan Cultivos'!$D$5:$D$204,"?*")=1,INDEX('Plan Cultivos'!$A$5:$A$204,MATCH("?*",'Plan Cultivos'!$D$5:$D$204,0)),""))</f>
        <v/>
      </c>
      <c r="D223" s="41" t="str">
        <f>IF(AND($B223="",$F223=""),"",ML_N)</f>
        <v/>
      </c>
      <c r="E223" s="43" t="str">
        <f>IF($C223="","",IFERROR(VLOOKUP($C223,'Plan Cultivos'!$A$5:$D$204,4,FALSE)&amp;"",""))</f>
        <v/>
      </c>
      <c r="F223" s="74" t="n"/>
      <c r="G223" s="74" t="n"/>
      <c r="H223" s="55" t="str">
        <f>IF(ISNUMBER($F223),MAX(0,$F223-N($G223)),"")</f>
        <v/>
      </c>
      <c r="I223" s="43" t="n"/>
      <c r="J223" s="43" t="n"/>
      <c r="K223" s="69" t="n"/>
      <c r="L223" s="70" t="str">
        <f>IF(AND(ISNUMBER($H223),ISNUMBER($K223)),$H223*$K223,"")</f>
        <v/>
      </c>
      <c r="M223" s="70" t="str">
        <f>IF($C223="","",SUMIF('Insumos'!$B$5:$B$304,$C223,'Insumos'!$K$5:$K$304))</f>
        <v/>
      </c>
      <c r="N223" s="70" t="str">
        <f>IF(ISNUMBER($L223),$L223-IF(AND($C223&lt;&gt;"",N($H223)&gt;0),N($M223)*$H223/SUMIF('Producción'!$C$5:$C$304,$C223,'Producción'!$H$5:$H$304),0),"")</f>
        <v/>
      </c>
      <c r="O223" s="43" t="str">
        <f>IF(AND($B223="",$F223=""),"",ML_RESP)</f>
        <v/>
      </c>
      <c r="P223" s="45" t="n"/>
      <c r="Q223" s="45" t="n"/>
      <c r="R223" s="45" t="n"/>
    </row>
    <row r="224">
      <c r="A224" s="57" t="inlineStr">
        <is>
          <t>P-220</t>
        </is>
      </c>
      <c r="B224" s="59" t="n"/>
      <c r="C224" s="48" t="str">
        <f>IF(AND($B224="",$F224=""),"",IF(COUNTIF('Plan Cultivos'!$D$5:$D$204,"?*")=1,INDEX('Plan Cultivos'!$A$5:$A$204,MATCH("?*",'Plan Cultivos'!$D$5:$D$204,0)),""))</f>
        <v/>
      </c>
      <c r="D224" s="58" t="str">
        <f>IF(AND($B224="",$F224=""),"",ML_N)</f>
        <v/>
      </c>
      <c r="E224" s="48" t="str">
        <f>IF($C224="","",IFERROR(VLOOKUP($C224,'Plan Cultivos'!$A$5:$D$204,4,FALSE)&amp;"",""))</f>
        <v/>
      </c>
      <c r="F224" s="75" t="n"/>
      <c r="G224" s="75" t="n"/>
      <c r="H224" s="62" t="str">
        <f>IF(ISNUMBER($F224),MAX(0,$F224-N($G224)),"")</f>
        <v/>
      </c>
      <c r="I224" s="48" t="n"/>
      <c r="J224" s="48" t="n"/>
      <c r="K224" s="71" t="n"/>
      <c r="L224" s="72" t="str">
        <f>IF(AND(ISNUMBER($H224),ISNUMBER($K224)),$H224*$K224,"")</f>
        <v/>
      </c>
      <c r="M224" s="72" t="str">
        <f>IF($C224="","",SUMIF('Insumos'!$B$5:$B$304,$C224,'Insumos'!$K$5:$K$304))</f>
        <v/>
      </c>
      <c r="N224" s="72" t="str">
        <f>IF(ISNUMBER($L224),$L224-IF(AND($C224&lt;&gt;"",N($H224)&gt;0),N($M224)*$H224/SUMIF('Producción'!$C$5:$C$304,$C224,'Producción'!$H$5:$H$304),0),"")</f>
        <v/>
      </c>
      <c r="O224" s="48" t="str">
        <f>IF(AND($B224="",$F224=""),"",ML_RESP)</f>
        <v/>
      </c>
      <c r="P224" s="47" t="n"/>
      <c r="Q224" s="47" t="n"/>
      <c r="R224" s="47" t="n"/>
    </row>
    <row r="225">
      <c r="A225" s="42" t="inlineStr">
        <is>
          <t>P-221</t>
        </is>
      </c>
      <c r="B225" s="52" t="n"/>
      <c r="C225" s="43" t="str">
        <f>IF(AND($B225="",$F225=""),"",IF(COUNTIF('Plan Cultivos'!$D$5:$D$204,"?*")=1,INDEX('Plan Cultivos'!$A$5:$A$204,MATCH("?*",'Plan Cultivos'!$D$5:$D$204,0)),""))</f>
        <v/>
      </c>
      <c r="D225" s="41" t="str">
        <f>IF(AND($B225="",$F225=""),"",ML_N)</f>
        <v/>
      </c>
      <c r="E225" s="43" t="str">
        <f>IF($C225="","",IFERROR(VLOOKUP($C225,'Plan Cultivos'!$A$5:$D$204,4,FALSE)&amp;"",""))</f>
        <v/>
      </c>
      <c r="F225" s="74" t="n"/>
      <c r="G225" s="74" t="n"/>
      <c r="H225" s="55" t="str">
        <f>IF(ISNUMBER($F225),MAX(0,$F225-N($G225)),"")</f>
        <v/>
      </c>
      <c r="I225" s="43" t="n"/>
      <c r="J225" s="43" t="n"/>
      <c r="K225" s="69" t="n"/>
      <c r="L225" s="70" t="str">
        <f>IF(AND(ISNUMBER($H225),ISNUMBER($K225)),$H225*$K225,"")</f>
        <v/>
      </c>
      <c r="M225" s="70" t="str">
        <f>IF($C225="","",SUMIF('Insumos'!$B$5:$B$304,$C225,'Insumos'!$K$5:$K$304))</f>
        <v/>
      </c>
      <c r="N225" s="70" t="str">
        <f>IF(ISNUMBER($L225),$L225-IF(AND($C225&lt;&gt;"",N($H225)&gt;0),N($M225)*$H225/SUMIF('Producción'!$C$5:$C$304,$C225,'Producción'!$H$5:$H$304),0),"")</f>
        <v/>
      </c>
      <c r="O225" s="43" t="str">
        <f>IF(AND($B225="",$F225=""),"",ML_RESP)</f>
        <v/>
      </c>
      <c r="P225" s="45" t="n"/>
      <c r="Q225" s="45" t="n"/>
      <c r="R225" s="45" t="n"/>
    </row>
    <row r="226">
      <c r="A226" s="57" t="inlineStr">
        <is>
          <t>P-222</t>
        </is>
      </c>
      <c r="B226" s="59" t="n"/>
      <c r="C226" s="48" t="str">
        <f>IF(AND($B226="",$F226=""),"",IF(COUNTIF('Plan Cultivos'!$D$5:$D$204,"?*")=1,INDEX('Plan Cultivos'!$A$5:$A$204,MATCH("?*",'Plan Cultivos'!$D$5:$D$204,0)),""))</f>
        <v/>
      </c>
      <c r="D226" s="58" t="str">
        <f>IF(AND($B226="",$F226=""),"",ML_N)</f>
        <v/>
      </c>
      <c r="E226" s="48" t="str">
        <f>IF($C226="","",IFERROR(VLOOKUP($C226,'Plan Cultivos'!$A$5:$D$204,4,FALSE)&amp;"",""))</f>
        <v/>
      </c>
      <c r="F226" s="75" t="n"/>
      <c r="G226" s="75" t="n"/>
      <c r="H226" s="62" t="str">
        <f>IF(ISNUMBER($F226),MAX(0,$F226-N($G226)),"")</f>
        <v/>
      </c>
      <c r="I226" s="48" t="n"/>
      <c r="J226" s="48" t="n"/>
      <c r="K226" s="71" t="n"/>
      <c r="L226" s="72" t="str">
        <f>IF(AND(ISNUMBER($H226),ISNUMBER($K226)),$H226*$K226,"")</f>
        <v/>
      </c>
      <c r="M226" s="72" t="str">
        <f>IF($C226="","",SUMIF('Insumos'!$B$5:$B$304,$C226,'Insumos'!$K$5:$K$304))</f>
        <v/>
      </c>
      <c r="N226" s="72" t="str">
        <f>IF(ISNUMBER($L226),$L226-IF(AND($C226&lt;&gt;"",N($H226)&gt;0),N($M226)*$H226/SUMIF('Producción'!$C$5:$C$304,$C226,'Producción'!$H$5:$H$304),0),"")</f>
        <v/>
      </c>
      <c r="O226" s="48" t="str">
        <f>IF(AND($B226="",$F226=""),"",ML_RESP)</f>
        <v/>
      </c>
      <c r="P226" s="47" t="n"/>
      <c r="Q226" s="47" t="n"/>
      <c r="R226" s="47" t="n"/>
    </row>
    <row r="227">
      <c r="A227" s="42" t="inlineStr">
        <is>
          <t>P-223</t>
        </is>
      </c>
      <c r="B227" s="52" t="n"/>
      <c r="C227" s="43" t="str">
        <f>IF(AND($B227="",$F227=""),"",IF(COUNTIF('Plan Cultivos'!$D$5:$D$204,"?*")=1,INDEX('Plan Cultivos'!$A$5:$A$204,MATCH("?*",'Plan Cultivos'!$D$5:$D$204,0)),""))</f>
        <v/>
      </c>
      <c r="D227" s="41" t="str">
        <f>IF(AND($B227="",$F227=""),"",ML_N)</f>
        <v/>
      </c>
      <c r="E227" s="43" t="str">
        <f>IF($C227="","",IFERROR(VLOOKUP($C227,'Plan Cultivos'!$A$5:$D$204,4,FALSE)&amp;"",""))</f>
        <v/>
      </c>
      <c r="F227" s="74" t="n"/>
      <c r="G227" s="74" t="n"/>
      <c r="H227" s="55" t="str">
        <f>IF(ISNUMBER($F227),MAX(0,$F227-N($G227)),"")</f>
        <v/>
      </c>
      <c r="I227" s="43" t="n"/>
      <c r="J227" s="43" t="n"/>
      <c r="K227" s="69" t="n"/>
      <c r="L227" s="70" t="str">
        <f>IF(AND(ISNUMBER($H227),ISNUMBER($K227)),$H227*$K227,"")</f>
        <v/>
      </c>
      <c r="M227" s="70" t="str">
        <f>IF($C227="","",SUMIF('Insumos'!$B$5:$B$304,$C227,'Insumos'!$K$5:$K$304))</f>
        <v/>
      </c>
      <c r="N227" s="70" t="str">
        <f>IF(ISNUMBER($L227),$L227-IF(AND($C227&lt;&gt;"",N($H227)&gt;0),N($M227)*$H227/SUMIF('Producción'!$C$5:$C$304,$C227,'Producción'!$H$5:$H$304),0),"")</f>
        <v/>
      </c>
      <c r="O227" s="43" t="str">
        <f>IF(AND($B227="",$F227=""),"",ML_RESP)</f>
        <v/>
      </c>
      <c r="P227" s="45" t="n"/>
      <c r="Q227" s="45" t="n"/>
      <c r="R227" s="45" t="n"/>
    </row>
    <row r="228">
      <c r="A228" s="57" t="inlineStr">
        <is>
          <t>P-224</t>
        </is>
      </c>
      <c r="B228" s="59" t="n"/>
      <c r="C228" s="48" t="str">
        <f>IF(AND($B228="",$F228=""),"",IF(COUNTIF('Plan Cultivos'!$D$5:$D$204,"?*")=1,INDEX('Plan Cultivos'!$A$5:$A$204,MATCH("?*",'Plan Cultivos'!$D$5:$D$204,0)),""))</f>
        <v/>
      </c>
      <c r="D228" s="58" t="str">
        <f>IF(AND($B228="",$F228=""),"",ML_N)</f>
        <v/>
      </c>
      <c r="E228" s="48" t="str">
        <f>IF($C228="","",IFERROR(VLOOKUP($C228,'Plan Cultivos'!$A$5:$D$204,4,FALSE)&amp;"",""))</f>
        <v/>
      </c>
      <c r="F228" s="75" t="n"/>
      <c r="G228" s="75" t="n"/>
      <c r="H228" s="62" t="str">
        <f>IF(ISNUMBER($F228),MAX(0,$F228-N($G228)),"")</f>
        <v/>
      </c>
      <c r="I228" s="48" t="n"/>
      <c r="J228" s="48" t="n"/>
      <c r="K228" s="71" t="n"/>
      <c r="L228" s="72" t="str">
        <f>IF(AND(ISNUMBER($H228),ISNUMBER($K228)),$H228*$K228,"")</f>
        <v/>
      </c>
      <c r="M228" s="72" t="str">
        <f>IF($C228="","",SUMIF('Insumos'!$B$5:$B$304,$C228,'Insumos'!$K$5:$K$304))</f>
        <v/>
      </c>
      <c r="N228" s="72" t="str">
        <f>IF(ISNUMBER($L228),$L228-IF(AND($C228&lt;&gt;"",N($H228)&gt;0),N($M228)*$H228/SUMIF('Producción'!$C$5:$C$304,$C228,'Producción'!$H$5:$H$304),0),"")</f>
        <v/>
      </c>
      <c r="O228" s="48" t="str">
        <f>IF(AND($B228="",$F228=""),"",ML_RESP)</f>
        <v/>
      </c>
      <c r="P228" s="47" t="n"/>
      <c r="Q228" s="47" t="n"/>
      <c r="R228" s="47" t="n"/>
    </row>
    <row r="229">
      <c r="A229" s="42" t="inlineStr">
        <is>
          <t>P-225</t>
        </is>
      </c>
      <c r="B229" s="52" t="n"/>
      <c r="C229" s="43" t="str">
        <f>IF(AND($B229="",$F229=""),"",IF(COUNTIF('Plan Cultivos'!$D$5:$D$204,"?*")=1,INDEX('Plan Cultivos'!$A$5:$A$204,MATCH("?*",'Plan Cultivos'!$D$5:$D$204,0)),""))</f>
        <v/>
      </c>
      <c r="D229" s="41" t="str">
        <f>IF(AND($B229="",$F229=""),"",ML_N)</f>
        <v/>
      </c>
      <c r="E229" s="43" t="str">
        <f>IF($C229="","",IFERROR(VLOOKUP($C229,'Plan Cultivos'!$A$5:$D$204,4,FALSE)&amp;"",""))</f>
        <v/>
      </c>
      <c r="F229" s="74" t="n"/>
      <c r="G229" s="74" t="n"/>
      <c r="H229" s="55" t="str">
        <f>IF(ISNUMBER($F229),MAX(0,$F229-N($G229)),"")</f>
        <v/>
      </c>
      <c r="I229" s="43" t="n"/>
      <c r="J229" s="43" t="n"/>
      <c r="K229" s="69" t="n"/>
      <c r="L229" s="70" t="str">
        <f>IF(AND(ISNUMBER($H229),ISNUMBER($K229)),$H229*$K229,"")</f>
        <v/>
      </c>
      <c r="M229" s="70" t="str">
        <f>IF($C229="","",SUMIF('Insumos'!$B$5:$B$304,$C229,'Insumos'!$K$5:$K$304))</f>
        <v/>
      </c>
      <c r="N229" s="70" t="str">
        <f>IF(ISNUMBER($L229),$L229-IF(AND($C229&lt;&gt;"",N($H229)&gt;0),N($M229)*$H229/SUMIF('Producción'!$C$5:$C$304,$C229,'Producción'!$H$5:$H$304),0),"")</f>
        <v/>
      </c>
      <c r="O229" s="43" t="str">
        <f>IF(AND($B229="",$F229=""),"",ML_RESP)</f>
        <v/>
      </c>
      <c r="P229" s="45" t="n"/>
      <c r="Q229" s="45" t="n"/>
      <c r="R229" s="45" t="n"/>
    </row>
    <row r="230">
      <c r="A230" s="57" t="inlineStr">
        <is>
          <t>P-226</t>
        </is>
      </c>
      <c r="B230" s="59" t="n"/>
      <c r="C230" s="48" t="str">
        <f>IF(AND($B230="",$F230=""),"",IF(COUNTIF('Plan Cultivos'!$D$5:$D$204,"?*")=1,INDEX('Plan Cultivos'!$A$5:$A$204,MATCH("?*",'Plan Cultivos'!$D$5:$D$204,0)),""))</f>
        <v/>
      </c>
      <c r="D230" s="58" t="str">
        <f>IF(AND($B230="",$F230=""),"",ML_N)</f>
        <v/>
      </c>
      <c r="E230" s="48" t="str">
        <f>IF($C230="","",IFERROR(VLOOKUP($C230,'Plan Cultivos'!$A$5:$D$204,4,FALSE)&amp;"",""))</f>
        <v/>
      </c>
      <c r="F230" s="75" t="n"/>
      <c r="G230" s="75" t="n"/>
      <c r="H230" s="62" t="str">
        <f>IF(ISNUMBER($F230),MAX(0,$F230-N($G230)),"")</f>
        <v/>
      </c>
      <c r="I230" s="48" t="n"/>
      <c r="J230" s="48" t="n"/>
      <c r="K230" s="71" t="n"/>
      <c r="L230" s="72" t="str">
        <f>IF(AND(ISNUMBER($H230),ISNUMBER($K230)),$H230*$K230,"")</f>
        <v/>
      </c>
      <c r="M230" s="72" t="str">
        <f>IF($C230="","",SUMIF('Insumos'!$B$5:$B$304,$C230,'Insumos'!$K$5:$K$304))</f>
        <v/>
      </c>
      <c r="N230" s="72" t="str">
        <f>IF(ISNUMBER($L230),$L230-IF(AND($C230&lt;&gt;"",N($H230)&gt;0),N($M230)*$H230/SUMIF('Producción'!$C$5:$C$304,$C230,'Producción'!$H$5:$H$304),0),"")</f>
        <v/>
      </c>
      <c r="O230" s="48" t="str">
        <f>IF(AND($B230="",$F230=""),"",ML_RESP)</f>
        <v/>
      </c>
      <c r="P230" s="47" t="n"/>
      <c r="Q230" s="47" t="n"/>
      <c r="R230" s="47" t="n"/>
    </row>
    <row r="231">
      <c r="A231" s="42" t="inlineStr">
        <is>
          <t>P-227</t>
        </is>
      </c>
      <c r="B231" s="52" t="n"/>
      <c r="C231" s="43" t="str">
        <f>IF(AND($B231="",$F231=""),"",IF(COUNTIF('Plan Cultivos'!$D$5:$D$204,"?*")=1,INDEX('Plan Cultivos'!$A$5:$A$204,MATCH("?*",'Plan Cultivos'!$D$5:$D$204,0)),""))</f>
        <v/>
      </c>
      <c r="D231" s="41" t="str">
        <f>IF(AND($B231="",$F231=""),"",ML_N)</f>
        <v/>
      </c>
      <c r="E231" s="43" t="str">
        <f>IF($C231="","",IFERROR(VLOOKUP($C231,'Plan Cultivos'!$A$5:$D$204,4,FALSE)&amp;"",""))</f>
        <v/>
      </c>
      <c r="F231" s="74" t="n"/>
      <c r="G231" s="74" t="n"/>
      <c r="H231" s="55" t="str">
        <f>IF(ISNUMBER($F231),MAX(0,$F231-N($G231)),"")</f>
        <v/>
      </c>
      <c r="I231" s="43" t="n"/>
      <c r="J231" s="43" t="n"/>
      <c r="K231" s="69" t="n"/>
      <c r="L231" s="70" t="str">
        <f>IF(AND(ISNUMBER($H231),ISNUMBER($K231)),$H231*$K231,"")</f>
        <v/>
      </c>
      <c r="M231" s="70" t="str">
        <f>IF($C231="","",SUMIF('Insumos'!$B$5:$B$304,$C231,'Insumos'!$K$5:$K$304))</f>
        <v/>
      </c>
      <c r="N231" s="70" t="str">
        <f>IF(ISNUMBER($L231),$L231-IF(AND($C231&lt;&gt;"",N($H231)&gt;0),N($M231)*$H231/SUMIF('Producción'!$C$5:$C$304,$C231,'Producción'!$H$5:$H$304),0),"")</f>
        <v/>
      </c>
      <c r="O231" s="43" t="str">
        <f>IF(AND($B231="",$F231=""),"",ML_RESP)</f>
        <v/>
      </c>
      <c r="P231" s="45" t="n"/>
      <c r="Q231" s="45" t="n"/>
      <c r="R231" s="45" t="n"/>
    </row>
    <row r="232">
      <c r="A232" s="57" t="inlineStr">
        <is>
          <t>P-228</t>
        </is>
      </c>
      <c r="B232" s="59" t="n"/>
      <c r="C232" s="48" t="str">
        <f>IF(AND($B232="",$F232=""),"",IF(COUNTIF('Plan Cultivos'!$D$5:$D$204,"?*")=1,INDEX('Plan Cultivos'!$A$5:$A$204,MATCH("?*",'Plan Cultivos'!$D$5:$D$204,0)),""))</f>
        <v/>
      </c>
      <c r="D232" s="58" t="str">
        <f>IF(AND($B232="",$F232=""),"",ML_N)</f>
        <v/>
      </c>
      <c r="E232" s="48" t="str">
        <f>IF($C232="","",IFERROR(VLOOKUP($C232,'Plan Cultivos'!$A$5:$D$204,4,FALSE)&amp;"",""))</f>
        <v/>
      </c>
      <c r="F232" s="75" t="n"/>
      <c r="G232" s="75" t="n"/>
      <c r="H232" s="62" t="str">
        <f>IF(ISNUMBER($F232),MAX(0,$F232-N($G232)),"")</f>
        <v/>
      </c>
      <c r="I232" s="48" t="n"/>
      <c r="J232" s="48" t="n"/>
      <c r="K232" s="71" t="n"/>
      <c r="L232" s="72" t="str">
        <f>IF(AND(ISNUMBER($H232),ISNUMBER($K232)),$H232*$K232,"")</f>
        <v/>
      </c>
      <c r="M232" s="72" t="str">
        <f>IF($C232="","",SUMIF('Insumos'!$B$5:$B$304,$C232,'Insumos'!$K$5:$K$304))</f>
        <v/>
      </c>
      <c r="N232" s="72" t="str">
        <f>IF(ISNUMBER($L232),$L232-IF(AND($C232&lt;&gt;"",N($H232)&gt;0),N($M232)*$H232/SUMIF('Producción'!$C$5:$C$304,$C232,'Producción'!$H$5:$H$304),0),"")</f>
        <v/>
      </c>
      <c r="O232" s="48" t="str">
        <f>IF(AND($B232="",$F232=""),"",ML_RESP)</f>
        <v/>
      </c>
      <c r="P232" s="47" t="n"/>
      <c r="Q232" s="47" t="n"/>
      <c r="R232" s="47" t="n"/>
    </row>
    <row r="233">
      <c r="A233" s="42" t="inlineStr">
        <is>
          <t>P-229</t>
        </is>
      </c>
      <c r="B233" s="52" t="n"/>
      <c r="C233" s="43" t="str">
        <f>IF(AND($B233="",$F233=""),"",IF(COUNTIF('Plan Cultivos'!$D$5:$D$204,"?*")=1,INDEX('Plan Cultivos'!$A$5:$A$204,MATCH("?*",'Plan Cultivos'!$D$5:$D$204,0)),""))</f>
        <v/>
      </c>
      <c r="D233" s="41" t="str">
        <f>IF(AND($B233="",$F233=""),"",ML_N)</f>
        <v/>
      </c>
      <c r="E233" s="43" t="str">
        <f>IF($C233="","",IFERROR(VLOOKUP($C233,'Plan Cultivos'!$A$5:$D$204,4,FALSE)&amp;"",""))</f>
        <v/>
      </c>
      <c r="F233" s="74" t="n"/>
      <c r="G233" s="74" t="n"/>
      <c r="H233" s="55" t="str">
        <f>IF(ISNUMBER($F233),MAX(0,$F233-N($G233)),"")</f>
        <v/>
      </c>
      <c r="I233" s="43" t="n"/>
      <c r="J233" s="43" t="n"/>
      <c r="K233" s="69" t="n"/>
      <c r="L233" s="70" t="str">
        <f>IF(AND(ISNUMBER($H233),ISNUMBER($K233)),$H233*$K233,"")</f>
        <v/>
      </c>
      <c r="M233" s="70" t="str">
        <f>IF($C233="","",SUMIF('Insumos'!$B$5:$B$304,$C233,'Insumos'!$K$5:$K$304))</f>
        <v/>
      </c>
      <c r="N233" s="70" t="str">
        <f>IF(ISNUMBER($L233),$L233-IF(AND($C233&lt;&gt;"",N($H233)&gt;0),N($M233)*$H233/SUMIF('Producción'!$C$5:$C$304,$C233,'Producción'!$H$5:$H$304),0),"")</f>
        <v/>
      </c>
      <c r="O233" s="43" t="str">
        <f>IF(AND($B233="",$F233=""),"",ML_RESP)</f>
        <v/>
      </c>
      <c r="P233" s="45" t="n"/>
      <c r="Q233" s="45" t="n"/>
      <c r="R233" s="45" t="n"/>
    </row>
    <row r="234">
      <c r="A234" s="57" t="inlineStr">
        <is>
          <t>P-230</t>
        </is>
      </c>
      <c r="B234" s="59" t="n"/>
      <c r="C234" s="48" t="str">
        <f>IF(AND($B234="",$F234=""),"",IF(COUNTIF('Plan Cultivos'!$D$5:$D$204,"?*")=1,INDEX('Plan Cultivos'!$A$5:$A$204,MATCH("?*",'Plan Cultivos'!$D$5:$D$204,0)),""))</f>
        <v/>
      </c>
      <c r="D234" s="58" t="str">
        <f>IF(AND($B234="",$F234=""),"",ML_N)</f>
        <v/>
      </c>
      <c r="E234" s="48" t="str">
        <f>IF($C234="","",IFERROR(VLOOKUP($C234,'Plan Cultivos'!$A$5:$D$204,4,FALSE)&amp;"",""))</f>
        <v/>
      </c>
      <c r="F234" s="75" t="n"/>
      <c r="G234" s="75" t="n"/>
      <c r="H234" s="62" t="str">
        <f>IF(ISNUMBER($F234),MAX(0,$F234-N($G234)),"")</f>
        <v/>
      </c>
      <c r="I234" s="48" t="n"/>
      <c r="J234" s="48" t="n"/>
      <c r="K234" s="71" t="n"/>
      <c r="L234" s="72" t="str">
        <f>IF(AND(ISNUMBER($H234),ISNUMBER($K234)),$H234*$K234,"")</f>
        <v/>
      </c>
      <c r="M234" s="72" t="str">
        <f>IF($C234="","",SUMIF('Insumos'!$B$5:$B$304,$C234,'Insumos'!$K$5:$K$304))</f>
        <v/>
      </c>
      <c r="N234" s="72" t="str">
        <f>IF(ISNUMBER($L234),$L234-IF(AND($C234&lt;&gt;"",N($H234)&gt;0),N($M234)*$H234/SUMIF('Producción'!$C$5:$C$304,$C234,'Producción'!$H$5:$H$304),0),"")</f>
        <v/>
      </c>
      <c r="O234" s="48" t="str">
        <f>IF(AND($B234="",$F234=""),"",ML_RESP)</f>
        <v/>
      </c>
      <c r="P234" s="47" t="n"/>
      <c r="Q234" s="47" t="n"/>
      <c r="R234" s="47" t="n"/>
    </row>
    <row r="235">
      <c r="A235" s="42" t="inlineStr">
        <is>
          <t>P-231</t>
        </is>
      </c>
      <c r="B235" s="52" t="n"/>
      <c r="C235" s="43" t="str">
        <f>IF(AND($B235="",$F235=""),"",IF(COUNTIF('Plan Cultivos'!$D$5:$D$204,"?*")=1,INDEX('Plan Cultivos'!$A$5:$A$204,MATCH("?*",'Plan Cultivos'!$D$5:$D$204,0)),""))</f>
        <v/>
      </c>
      <c r="D235" s="41" t="str">
        <f>IF(AND($B235="",$F235=""),"",ML_N)</f>
        <v/>
      </c>
      <c r="E235" s="43" t="str">
        <f>IF($C235="","",IFERROR(VLOOKUP($C235,'Plan Cultivos'!$A$5:$D$204,4,FALSE)&amp;"",""))</f>
        <v/>
      </c>
      <c r="F235" s="74" t="n"/>
      <c r="G235" s="74" t="n"/>
      <c r="H235" s="55" t="str">
        <f>IF(ISNUMBER($F235),MAX(0,$F235-N($G235)),"")</f>
        <v/>
      </c>
      <c r="I235" s="43" t="n"/>
      <c r="J235" s="43" t="n"/>
      <c r="K235" s="69" t="n"/>
      <c r="L235" s="70" t="str">
        <f>IF(AND(ISNUMBER($H235),ISNUMBER($K235)),$H235*$K235,"")</f>
        <v/>
      </c>
      <c r="M235" s="70" t="str">
        <f>IF($C235="","",SUMIF('Insumos'!$B$5:$B$304,$C235,'Insumos'!$K$5:$K$304))</f>
        <v/>
      </c>
      <c r="N235" s="70" t="str">
        <f>IF(ISNUMBER($L235),$L235-IF(AND($C235&lt;&gt;"",N($H235)&gt;0),N($M235)*$H235/SUMIF('Producción'!$C$5:$C$304,$C235,'Producción'!$H$5:$H$304),0),"")</f>
        <v/>
      </c>
      <c r="O235" s="43" t="str">
        <f>IF(AND($B235="",$F235=""),"",ML_RESP)</f>
        <v/>
      </c>
      <c r="P235" s="45" t="n"/>
      <c r="Q235" s="45" t="n"/>
      <c r="R235" s="45" t="n"/>
    </row>
    <row r="236">
      <c r="A236" s="57" t="inlineStr">
        <is>
          <t>P-232</t>
        </is>
      </c>
      <c r="B236" s="59" t="n"/>
      <c r="C236" s="48" t="str">
        <f>IF(AND($B236="",$F236=""),"",IF(COUNTIF('Plan Cultivos'!$D$5:$D$204,"?*")=1,INDEX('Plan Cultivos'!$A$5:$A$204,MATCH("?*",'Plan Cultivos'!$D$5:$D$204,0)),""))</f>
        <v/>
      </c>
      <c r="D236" s="58" t="str">
        <f>IF(AND($B236="",$F236=""),"",ML_N)</f>
        <v/>
      </c>
      <c r="E236" s="48" t="str">
        <f>IF($C236="","",IFERROR(VLOOKUP($C236,'Plan Cultivos'!$A$5:$D$204,4,FALSE)&amp;"",""))</f>
        <v/>
      </c>
      <c r="F236" s="75" t="n"/>
      <c r="G236" s="75" t="n"/>
      <c r="H236" s="62" t="str">
        <f>IF(ISNUMBER($F236),MAX(0,$F236-N($G236)),"")</f>
        <v/>
      </c>
      <c r="I236" s="48" t="n"/>
      <c r="J236" s="48" t="n"/>
      <c r="K236" s="71" t="n"/>
      <c r="L236" s="72" t="str">
        <f>IF(AND(ISNUMBER($H236),ISNUMBER($K236)),$H236*$K236,"")</f>
        <v/>
      </c>
      <c r="M236" s="72" t="str">
        <f>IF($C236="","",SUMIF('Insumos'!$B$5:$B$304,$C236,'Insumos'!$K$5:$K$304))</f>
        <v/>
      </c>
      <c r="N236" s="72" t="str">
        <f>IF(ISNUMBER($L236),$L236-IF(AND($C236&lt;&gt;"",N($H236)&gt;0),N($M236)*$H236/SUMIF('Producción'!$C$5:$C$304,$C236,'Producción'!$H$5:$H$304),0),"")</f>
        <v/>
      </c>
      <c r="O236" s="48" t="str">
        <f>IF(AND($B236="",$F236=""),"",ML_RESP)</f>
        <v/>
      </c>
      <c r="P236" s="47" t="n"/>
      <c r="Q236" s="47" t="n"/>
      <c r="R236" s="47" t="n"/>
    </row>
    <row r="237">
      <c r="A237" s="42" t="inlineStr">
        <is>
          <t>P-233</t>
        </is>
      </c>
      <c r="B237" s="52" t="n"/>
      <c r="C237" s="43" t="str">
        <f>IF(AND($B237="",$F237=""),"",IF(COUNTIF('Plan Cultivos'!$D$5:$D$204,"?*")=1,INDEX('Plan Cultivos'!$A$5:$A$204,MATCH("?*",'Plan Cultivos'!$D$5:$D$204,0)),""))</f>
        <v/>
      </c>
      <c r="D237" s="41" t="str">
        <f>IF(AND($B237="",$F237=""),"",ML_N)</f>
        <v/>
      </c>
      <c r="E237" s="43" t="str">
        <f>IF($C237="","",IFERROR(VLOOKUP($C237,'Plan Cultivos'!$A$5:$D$204,4,FALSE)&amp;"",""))</f>
        <v/>
      </c>
      <c r="F237" s="74" t="n"/>
      <c r="G237" s="74" t="n"/>
      <c r="H237" s="55" t="str">
        <f>IF(ISNUMBER($F237),MAX(0,$F237-N($G237)),"")</f>
        <v/>
      </c>
      <c r="I237" s="43" t="n"/>
      <c r="J237" s="43" t="n"/>
      <c r="K237" s="69" t="n"/>
      <c r="L237" s="70" t="str">
        <f>IF(AND(ISNUMBER($H237),ISNUMBER($K237)),$H237*$K237,"")</f>
        <v/>
      </c>
      <c r="M237" s="70" t="str">
        <f>IF($C237="","",SUMIF('Insumos'!$B$5:$B$304,$C237,'Insumos'!$K$5:$K$304))</f>
        <v/>
      </c>
      <c r="N237" s="70" t="str">
        <f>IF(ISNUMBER($L237),$L237-IF(AND($C237&lt;&gt;"",N($H237)&gt;0),N($M237)*$H237/SUMIF('Producción'!$C$5:$C$304,$C237,'Producción'!$H$5:$H$304),0),"")</f>
        <v/>
      </c>
      <c r="O237" s="43" t="str">
        <f>IF(AND($B237="",$F237=""),"",ML_RESP)</f>
        <v/>
      </c>
      <c r="P237" s="45" t="n"/>
      <c r="Q237" s="45" t="n"/>
      <c r="R237" s="45" t="n"/>
    </row>
    <row r="238">
      <c r="A238" s="57" t="inlineStr">
        <is>
          <t>P-234</t>
        </is>
      </c>
      <c r="B238" s="59" t="n"/>
      <c r="C238" s="48" t="str">
        <f>IF(AND($B238="",$F238=""),"",IF(COUNTIF('Plan Cultivos'!$D$5:$D$204,"?*")=1,INDEX('Plan Cultivos'!$A$5:$A$204,MATCH("?*",'Plan Cultivos'!$D$5:$D$204,0)),""))</f>
        <v/>
      </c>
      <c r="D238" s="58" t="str">
        <f>IF(AND($B238="",$F238=""),"",ML_N)</f>
        <v/>
      </c>
      <c r="E238" s="48" t="str">
        <f>IF($C238="","",IFERROR(VLOOKUP($C238,'Plan Cultivos'!$A$5:$D$204,4,FALSE)&amp;"",""))</f>
        <v/>
      </c>
      <c r="F238" s="75" t="n"/>
      <c r="G238" s="75" t="n"/>
      <c r="H238" s="62" t="str">
        <f>IF(ISNUMBER($F238),MAX(0,$F238-N($G238)),"")</f>
        <v/>
      </c>
      <c r="I238" s="48" t="n"/>
      <c r="J238" s="48" t="n"/>
      <c r="K238" s="71" t="n"/>
      <c r="L238" s="72" t="str">
        <f>IF(AND(ISNUMBER($H238),ISNUMBER($K238)),$H238*$K238,"")</f>
        <v/>
      </c>
      <c r="M238" s="72" t="str">
        <f>IF($C238="","",SUMIF('Insumos'!$B$5:$B$304,$C238,'Insumos'!$K$5:$K$304))</f>
        <v/>
      </c>
      <c r="N238" s="72" t="str">
        <f>IF(ISNUMBER($L238),$L238-IF(AND($C238&lt;&gt;"",N($H238)&gt;0),N($M238)*$H238/SUMIF('Producción'!$C$5:$C$304,$C238,'Producción'!$H$5:$H$304),0),"")</f>
        <v/>
      </c>
      <c r="O238" s="48" t="str">
        <f>IF(AND($B238="",$F238=""),"",ML_RESP)</f>
        <v/>
      </c>
      <c r="P238" s="47" t="n"/>
      <c r="Q238" s="47" t="n"/>
      <c r="R238" s="47" t="n"/>
    </row>
    <row r="239">
      <c r="A239" s="42" t="inlineStr">
        <is>
          <t>P-235</t>
        </is>
      </c>
      <c r="B239" s="52" t="n"/>
      <c r="C239" s="43" t="str">
        <f>IF(AND($B239="",$F239=""),"",IF(COUNTIF('Plan Cultivos'!$D$5:$D$204,"?*")=1,INDEX('Plan Cultivos'!$A$5:$A$204,MATCH("?*",'Plan Cultivos'!$D$5:$D$204,0)),""))</f>
        <v/>
      </c>
      <c r="D239" s="41" t="str">
        <f>IF(AND($B239="",$F239=""),"",ML_N)</f>
        <v/>
      </c>
      <c r="E239" s="43" t="str">
        <f>IF($C239="","",IFERROR(VLOOKUP($C239,'Plan Cultivos'!$A$5:$D$204,4,FALSE)&amp;"",""))</f>
        <v/>
      </c>
      <c r="F239" s="74" t="n"/>
      <c r="G239" s="74" t="n"/>
      <c r="H239" s="55" t="str">
        <f>IF(ISNUMBER($F239),MAX(0,$F239-N($G239)),"")</f>
        <v/>
      </c>
      <c r="I239" s="43" t="n"/>
      <c r="J239" s="43" t="n"/>
      <c r="K239" s="69" t="n"/>
      <c r="L239" s="70" t="str">
        <f>IF(AND(ISNUMBER($H239),ISNUMBER($K239)),$H239*$K239,"")</f>
        <v/>
      </c>
      <c r="M239" s="70" t="str">
        <f>IF($C239="","",SUMIF('Insumos'!$B$5:$B$304,$C239,'Insumos'!$K$5:$K$304))</f>
        <v/>
      </c>
      <c r="N239" s="70" t="str">
        <f>IF(ISNUMBER($L239),$L239-IF(AND($C239&lt;&gt;"",N($H239)&gt;0),N($M239)*$H239/SUMIF('Producción'!$C$5:$C$304,$C239,'Producción'!$H$5:$H$304),0),"")</f>
        <v/>
      </c>
      <c r="O239" s="43" t="str">
        <f>IF(AND($B239="",$F239=""),"",ML_RESP)</f>
        <v/>
      </c>
      <c r="P239" s="45" t="n"/>
      <c r="Q239" s="45" t="n"/>
      <c r="R239" s="45" t="n"/>
    </row>
    <row r="240">
      <c r="A240" s="57" t="inlineStr">
        <is>
          <t>P-236</t>
        </is>
      </c>
      <c r="B240" s="59" t="n"/>
      <c r="C240" s="48" t="str">
        <f>IF(AND($B240="",$F240=""),"",IF(COUNTIF('Plan Cultivos'!$D$5:$D$204,"?*")=1,INDEX('Plan Cultivos'!$A$5:$A$204,MATCH("?*",'Plan Cultivos'!$D$5:$D$204,0)),""))</f>
        <v/>
      </c>
      <c r="D240" s="58" t="str">
        <f>IF(AND($B240="",$F240=""),"",ML_N)</f>
        <v/>
      </c>
      <c r="E240" s="48" t="str">
        <f>IF($C240="","",IFERROR(VLOOKUP($C240,'Plan Cultivos'!$A$5:$D$204,4,FALSE)&amp;"",""))</f>
        <v/>
      </c>
      <c r="F240" s="75" t="n"/>
      <c r="G240" s="75" t="n"/>
      <c r="H240" s="62" t="str">
        <f>IF(ISNUMBER($F240),MAX(0,$F240-N($G240)),"")</f>
        <v/>
      </c>
      <c r="I240" s="48" t="n"/>
      <c r="J240" s="48" t="n"/>
      <c r="K240" s="71" t="n"/>
      <c r="L240" s="72" t="str">
        <f>IF(AND(ISNUMBER($H240),ISNUMBER($K240)),$H240*$K240,"")</f>
        <v/>
      </c>
      <c r="M240" s="72" t="str">
        <f>IF($C240="","",SUMIF('Insumos'!$B$5:$B$304,$C240,'Insumos'!$K$5:$K$304))</f>
        <v/>
      </c>
      <c r="N240" s="72" t="str">
        <f>IF(ISNUMBER($L240),$L240-IF(AND($C240&lt;&gt;"",N($H240)&gt;0),N($M240)*$H240/SUMIF('Producción'!$C$5:$C$304,$C240,'Producción'!$H$5:$H$304),0),"")</f>
        <v/>
      </c>
      <c r="O240" s="48" t="str">
        <f>IF(AND($B240="",$F240=""),"",ML_RESP)</f>
        <v/>
      </c>
      <c r="P240" s="47" t="n"/>
      <c r="Q240" s="47" t="n"/>
      <c r="R240" s="47" t="n"/>
    </row>
    <row r="241">
      <c r="A241" s="42" t="inlineStr">
        <is>
          <t>P-237</t>
        </is>
      </c>
      <c r="B241" s="52" t="n"/>
      <c r="C241" s="43" t="str">
        <f>IF(AND($B241="",$F241=""),"",IF(COUNTIF('Plan Cultivos'!$D$5:$D$204,"?*")=1,INDEX('Plan Cultivos'!$A$5:$A$204,MATCH("?*",'Plan Cultivos'!$D$5:$D$204,0)),""))</f>
        <v/>
      </c>
      <c r="D241" s="41" t="str">
        <f>IF(AND($B241="",$F241=""),"",ML_N)</f>
        <v/>
      </c>
      <c r="E241" s="43" t="str">
        <f>IF($C241="","",IFERROR(VLOOKUP($C241,'Plan Cultivos'!$A$5:$D$204,4,FALSE)&amp;"",""))</f>
        <v/>
      </c>
      <c r="F241" s="74" t="n"/>
      <c r="G241" s="74" t="n"/>
      <c r="H241" s="55" t="str">
        <f>IF(ISNUMBER($F241),MAX(0,$F241-N($G241)),"")</f>
        <v/>
      </c>
      <c r="I241" s="43" t="n"/>
      <c r="J241" s="43" t="n"/>
      <c r="K241" s="69" t="n"/>
      <c r="L241" s="70" t="str">
        <f>IF(AND(ISNUMBER($H241),ISNUMBER($K241)),$H241*$K241,"")</f>
        <v/>
      </c>
      <c r="M241" s="70" t="str">
        <f>IF($C241="","",SUMIF('Insumos'!$B$5:$B$304,$C241,'Insumos'!$K$5:$K$304))</f>
        <v/>
      </c>
      <c r="N241" s="70" t="str">
        <f>IF(ISNUMBER($L241),$L241-IF(AND($C241&lt;&gt;"",N($H241)&gt;0),N($M241)*$H241/SUMIF('Producción'!$C$5:$C$304,$C241,'Producción'!$H$5:$H$304),0),"")</f>
        <v/>
      </c>
      <c r="O241" s="43" t="str">
        <f>IF(AND($B241="",$F241=""),"",ML_RESP)</f>
        <v/>
      </c>
      <c r="P241" s="45" t="n"/>
      <c r="Q241" s="45" t="n"/>
      <c r="R241" s="45" t="n"/>
    </row>
    <row r="242">
      <c r="A242" s="57" t="inlineStr">
        <is>
          <t>P-238</t>
        </is>
      </c>
      <c r="B242" s="59" t="n"/>
      <c r="C242" s="48" t="str">
        <f>IF(AND($B242="",$F242=""),"",IF(COUNTIF('Plan Cultivos'!$D$5:$D$204,"?*")=1,INDEX('Plan Cultivos'!$A$5:$A$204,MATCH("?*",'Plan Cultivos'!$D$5:$D$204,0)),""))</f>
        <v/>
      </c>
      <c r="D242" s="58" t="str">
        <f>IF(AND($B242="",$F242=""),"",ML_N)</f>
        <v/>
      </c>
      <c r="E242" s="48" t="str">
        <f>IF($C242="","",IFERROR(VLOOKUP($C242,'Plan Cultivos'!$A$5:$D$204,4,FALSE)&amp;"",""))</f>
        <v/>
      </c>
      <c r="F242" s="75" t="n"/>
      <c r="G242" s="75" t="n"/>
      <c r="H242" s="62" t="str">
        <f>IF(ISNUMBER($F242),MAX(0,$F242-N($G242)),"")</f>
        <v/>
      </c>
      <c r="I242" s="48" t="n"/>
      <c r="J242" s="48" t="n"/>
      <c r="K242" s="71" t="n"/>
      <c r="L242" s="72" t="str">
        <f>IF(AND(ISNUMBER($H242),ISNUMBER($K242)),$H242*$K242,"")</f>
        <v/>
      </c>
      <c r="M242" s="72" t="str">
        <f>IF($C242="","",SUMIF('Insumos'!$B$5:$B$304,$C242,'Insumos'!$K$5:$K$304))</f>
        <v/>
      </c>
      <c r="N242" s="72" t="str">
        <f>IF(ISNUMBER($L242),$L242-IF(AND($C242&lt;&gt;"",N($H242)&gt;0),N($M242)*$H242/SUMIF('Producción'!$C$5:$C$304,$C242,'Producción'!$H$5:$H$304),0),"")</f>
        <v/>
      </c>
      <c r="O242" s="48" t="str">
        <f>IF(AND($B242="",$F242=""),"",ML_RESP)</f>
        <v/>
      </c>
      <c r="P242" s="47" t="n"/>
      <c r="Q242" s="47" t="n"/>
      <c r="R242" s="47" t="n"/>
    </row>
    <row r="243">
      <c r="A243" s="42" t="inlineStr">
        <is>
          <t>P-239</t>
        </is>
      </c>
      <c r="B243" s="52" t="n"/>
      <c r="C243" s="43" t="str">
        <f>IF(AND($B243="",$F243=""),"",IF(COUNTIF('Plan Cultivos'!$D$5:$D$204,"?*")=1,INDEX('Plan Cultivos'!$A$5:$A$204,MATCH("?*",'Plan Cultivos'!$D$5:$D$204,0)),""))</f>
        <v/>
      </c>
      <c r="D243" s="41" t="str">
        <f>IF(AND($B243="",$F243=""),"",ML_N)</f>
        <v/>
      </c>
      <c r="E243" s="43" t="str">
        <f>IF($C243="","",IFERROR(VLOOKUP($C243,'Plan Cultivos'!$A$5:$D$204,4,FALSE)&amp;"",""))</f>
        <v/>
      </c>
      <c r="F243" s="74" t="n"/>
      <c r="G243" s="74" t="n"/>
      <c r="H243" s="55" t="str">
        <f>IF(ISNUMBER($F243),MAX(0,$F243-N($G243)),"")</f>
        <v/>
      </c>
      <c r="I243" s="43" t="n"/>
      <c r="J243" s="43" t="n"/>
      <c r="K243" s="69" t="n"/>
      <c r="L243" s="70" t="str">
        <f>IF(AND(ISNUMBER($H243),ISNUMBER($K243)),$H243*$K243,"")</f>
        <v/>
      </c>
      <c r="M243" s="70" t="str">
        <f>IF($C243="","",SUMIF('Insumos'!$B$5:$B$304,$C243,'Insumos'!$K$5:$K$304))</f>
        <v/>
      </c>
      <c r="N243" s="70" t="str">
        <f>IF(ISNUMBER($L243),$L243-IF(AND($C243&lt;&gt;"",N($H243)&gt;0),N($M243)*$H243/SUMIF('Producción'!$C$5:$C$304,$C243,'Producción'!$H$5:$H$304),0),"")</f>
        <v/>
      </c>
      <c r="O243" s="43" t="str">
        <f>IF(AND($B243="",$F243=""),"",ML_RESP)</f>
        <v/>
      </c>
      <c r="P243" s="45" t="n"/>
      <c r="Q243" s="45" t="n"/>
      <c r="R243" s="45" t="n"/>
    </row>
    <row r="244">
      <c r="A244" s="57" t="inlineStr">
        <is>
          <t>P-240</t>
        </is>
      </c>
      <c r="B244" s="59" t="n"/>
      <c r="C244" s="48" t="str">
        <f>IF(AND($B244="",$F244=""),"",IF(COUNTIF('Plan Cultivos'!$D$5:$D$204,"?*")=1,INDEX('Plan Cultivos'!$A$5:$A$204,MATCH("?*",'Plan Cultivos'!$D$5:$D$204,0)),""))</f>
        <v/>
      </c>
      <c r="D244" s="58" t="str">
        <f>IF(AND($B244="",$F244=""),"",ML_N)</f>
        <v/>
      </c>
      <c r="E244" s="48" t="str">
        <f>IF($C244="","",IFERROR(VLOOKUP($C244,'Plan Cultivos'!$A$5:$D$204,4,FALSE)&amp;"",""))</f>
        <v/>
      </c>
      <c r="F244" s="75" t="n"/>
      <c r="G244" s="75" t="n"/>
      <c r="H244" s="62" t="str">
        <f>IF(ISNUMBER($F244),MAX(0,$F244-N($G244)),"")</f>
        <v/>
      </c>
      <c r="I244" s="48" t="n"/>
      <c r="J244" s="48" t="n"/>
      <c r="K244" s="71" t="n"/>
      <c r="L244" s="72" t="str">
        <f>IF(AND(ISNUMBER($H244),ISNUMBER($K244)),$H244*$K244,"")</f>
        <v/>
      </c>
      <c r="M244" s="72" t="str">
        <f>IF($C244="","",SUMIF('Insumos'!$B$5:$B$304,$C244,'Insumos'!$K$5:$K$304))</f>
        <v/>
      </c>
      <c r="N244" s="72" t="str">
        <f>IF(ISNUMBER($L244),$L244-IF(AND($C244&lt;&gt;"",N($H244)&gt;0),N($M244)*$H244/SUMIF('Producción'!$C$5:$C$304,$C244,'Producción'!$H$5:$H$304),0),"")</f>
        <v/>
      </c>
      <c r="O244" s="48" t="str">
        <f>IF(AND($B244="",$F244=""),"",ML_RESP)</f>
        <v/>
      </c>
      <c r="P244" s="47" t="n"/>
      <c r="Q244" s="47" t="n"/>
      <c r="R244" s="47" t="n"/>
    </row>
    <row r="245">
      <c r="A245" s="42" t="inlineStr">
        <is>
          <t>P-241</t>
        </is>
      </c>
      <c r="B245" s="52" t="n"/>
      <c r="C245" s="43" t="str">
        <f>IF(AND($B245="",$F245=""),"",IF(COUNTIF('Plan Cultivos'!$D$5:$D$204,"?*")=1,INDEX('Plan Cultivos'!$A$5:$A$204,MATCH("?*",'Plan Cultivos'!$D$5:$D$204,0)),""))</f>
        <v/>
      </c>
      <c r="D245" s="41" t="str">
        <f>IF(AND($B245="",$F245=""),"",ML_N)</f>
        <v/>
      </c>
      <c r="E245" s="43" t="str">
        <f>IF($C245="","",IFERROR(VLOOKUP($C245,'Plan Cultivos'!$A$5:$D$204,4,FALSE)&amp;"",""))</f>
        <v/>
      </c>
      <c r="F245" s="74" t="n"/>
      <c r="G245" s="74" t="n"/>
      <c r="H245" s="55" t="str">
        <f>IF(ISNUMBER($F245),MAX(0,$F245-N($G245)),"")</f>
        <v/>
      </c>
      <c r="I245" s="43" t="n"/>
      <c r="J245" s="43" t="n"/>
      <c r="K245" s="69" t="n"/>
      <c r="L245" s="70" t="str">
        <f>IF(AND(ISNUMBER($H245),ISNUMBER($K245)),$H245*$K245,"")</f>
        <v/>
      </c>
      <c r="M245" s="70" t="str">
        <f>IF($C245="","",SUMIF('Insumos'!$B$5:$B$304,$C245,'Insumos'!$K$5:$K$304))</f>
        <v/>
      </c>
      <c r="N245" s="70" t="str">
        <f>IF(ISNUMBER($L245),$L245-IF(AND($C245&lt;&gt;"",N($H245)&gt;0),N($M245)*$H245/SUMIF('Producción'!$C$5:$C$304,$C245,'Producción'!$H$5:$H$304),0),"")</f>
        <v/>
      </c>
      <c r="O245" s="43" t="str">
        <f>IF(AND($B245="",$F245=""),"",ML_RESP)</f>
        <v/>
      </c>
      <c r="P245" s="45" t="n"/>
      <c r="Q245" s="45" t="n"/>
      <c r="R245" s="45" t="n"/>
    </row>
    <row r="246">
      <c r="A246" s="57" t="inlineStr">
        <is>
          <t>P-242</t>
        </is>
      </c>
      <c r="B246" s="59" t="n"/>
      <c r="C246" s="48" t="str">
        <f>IF(AND($B246="",$F246=""),"",IF(COUNTIF('Plan Cultivos'!$D$5:$D$204,"?*")=1,INDEX('Plan Cultivos'!$A$5:$A$204,MATCH("?*",'Plan Cultivos'!$D$5:$D$204,0)),""))</f>
        <v/>
      </c>
      <c r="D246" s="58" t="str">
        <f>IF(AND($B246="",$F246=""),"",ML_N)</f>
        <v/>
      </c>
      <c r="E246" s="48" t="str">
        <f>IF($C246="","",IFERROR(VLOOKUP($C246,'Plan Cultivos'!$A$5:$D$204,4,FALSE)&amp;"",""))</f>
        <v/>
      </c>
      <c r="F246" s="75" t="n"/>
      <c r="G246" s="75" t="n"/>
      <c r="H246" s="62" t="str">
        <f>IF(ISNUMBER($F246),MAX(0,$F246-N($G246)),"")</f>
        <v/>
      </c>
      <c r="I246" s="48" t="n"/>
      <c r="J246" s="48" t="n"/>
      <c r="K246" s="71" t="n"/>
      <c r="L246" s="72" t="str">
        <f>IF(AND(ISNUMBER($H246),ISNUMBER($K246)),$H246*$K246,"")</f>
        <v/>
      </c>
      <c r="M246" s="72" t="str">
        <f>IF($C246="","",SUMIF('Insumos'!$B$5:$B$304,$C246,'Insumos'!$K$5:$K$304))</f>
        <v/>
      </c>
      <c r="N246" s="72" t="str">
        <f>IF(ISNUMBER($L246),$L246-IF(AND($C246&lt;&gt;"",N($H246)&gt;0),N($M246)*$H246/SUMIF('Producción'!$C$5:$C$304,$C246,'Producción'!$H$5:$H$304),0),"")</f>
        <v/>
      </c>
      <c r="O246" s="48" t="str">
        <f>IF(AND($B246="",$F246=""),"",ML_RESP)</f>
        <v/>
      </c>
      <c r="P246" s="47" t="n"/>
      <c r="Q246" s="47" t="n"/>
      <c r="R246" s="47" t="n"/>
    </row>
    <row r="247">
      <c r="A247" s="42" t="inlineStr">
        <is>
          <t>P-243</t>
        </is>
      </c>
      <c r="B247" s="52" t="n"/>
      <c r="C247" s="43" t="str">
        <f>IF(AND($B247="",$F247=""),"",IF(COUNTIF('Plan Cultivos'!$D$5:$D$204,"?*")=1,INDEX('Plan Cultivos'!$A$5:$A$204,MATCH("?*",'Plan Cultivos'!$D$5:$D$204,0)),""))</f>
        <v/>
      </c>
      <c r="D247" s="41" t="str">
        <f>IF(AND($B247="",$F247=""),"",ML_N)</f>
        <v/>
      </c>
      <c r="E247" s="43" t="str">
        <f>IF($C247="","",IFERROR(VLOOKUP($C247,'Plan Cultivos'!$A$5:$D$204,4,FALSE)&amp;"",""))</f>
        <v/>
      </c>
      <c r="F247" s="74" t="n"/>
      <c r="G247" s="74" t="n"/>
      <c r="H247" s="55" t="str">
        <f>IF(ISNUMBER($F247),MAX(0,$F247-N($G247)),"")</f>
        <v/>
      </c>
      <c r="I247" s="43" t="n"/>
      <c r="J247" s="43" t="n"/>
      <c r="K247" s="69" t="n"/>
      <c r="L247" s="70" t="str">
        <f>IF(AND(ISNUMBER($H247),ISNUMBER($K247)),$H247*$K247,"")</f>
        <v/>
      </c>
      <c r="M247" s="70" t="str">
        <f>IF($C247="","",SUMIF('Insumos'!$B$5:$B$304,$C247,'Insumos'!$K$5:$K$304))</f>
        <v/>
      </c>
      <c r="N247" s="70" t="str">
        <f>IF(ISNUMBER($L247),$L247-IF(AND($C247&lt;&gt;"",N($H247)&gt;0),N($M247)*$H247/SUMIF('Producción'!$C$5:$C$304,$C247,'Producción'!$H$5:$H$304),0),"")</f>
        <v/>
      </c>
      <c r="O247" s="43" t="str">
        <f>IF(AND($B247="",$F247=""),"",ML_RESP)</f>
        <v/>
      </c>
      <c r="P247" s="45" t="n"/>
      <c r="Q247" s="45" t="n"/>
      <c r="R247" s="45" t="n"/>
    </row>
    <row r="248">
      <c r="A248" s="57" t="inlineStr">
        <is>
          <t>P-244</t>
        </is>
      </c>
      <c r="B248" s="59" t="n"/>
      <c r="C248" s="48" t="str">
        <f>IF(AND($B248="",$F248=""),"",IF(COUNTIF('Plan Cultivos'!$D$5:$D$204,"?*")=1,INDEX('Plan Cultivos'!$A$5:$A$204,MATCH("?*",'Plan Cultivos'!$D$5:$D$204,0)),""))</f>
        <v/>
      </c>
      <c r="D248" s="58" t="str">
        <f>IF(AND($B248="",$F248=""),"",ML_N)</f>
        <v/>
      </c>
      <c r="E248" s="48" t="str">
        <f>IF($C248="","",IFERROR(VLOOKUP($C248,'Plan Cultivos'!$A$5:$D$204,4,FALSE)&amp;"",""))</f>
        <v/>
      </c>
      <c r="F248" s="75" t="n"/>
      <c r="G248" s="75" t="n"/>
      <c r="H248" s="62" t="str">
        <f>IF(ISNUMBER($F248),MAX(0,$F248-N($G248)),"")</f>
        <v/>
      </c>
      <c r="I248" s="48" t="n"/>
      <c r="J248" s="48" t="n"/>
      <c r="K248" s="71" t="n"/>
      <c r="L248" s="72" t="str">
        <f>IF(AND(ISNUMBER($H248),ISNUMBER($K248)),$H248*$K248,"")</f>
        <v/>
      </c>
      <c r="M248" s="72" t="str">
        <f>IF($C248="","",SUMIF('Insumos'!$B$5:$B$304,$C248,'Insumos'!$K$5:$K$304))</f>
        <v/>
      </c>
      <c r="N248" s="72" t="str">
        <f>IF(ISNUMBER($L248),$L248-IF(AND($C248&lt;&gt;"",N($H248)&gt;0),N($M248)*$H248/SUMIF('Producción'!$C$5:$C$304,$C248,'Producción'!$H$5:$H$304),0),"")</f>
        <v/>
      </c>
      <c r="O248" s="48" t="str">
        <f>IF(AND($B248="",$F248=""),"",ML_RESP)</f>
        <v/>
      </c>
      <c r="P248" s="47" t="n"/>
      <c r="Q248" s="47" t="n"/>
      <c r="R248" s="47" t="n"/>
    </row>
    <row r="249">
      <c r="A249" s="42" t="inlineStr">
        <is>
          <t>P-245</t>
        </is>
      </c>
      <c r="B249" s="52" t="n"/>
      <c r="C249" s="43" t="str">
        <f>IF(AND($B249="",$F249=""),"",IF(COUNTIF('Plan Cultivos'!$D$5:$D$204,"?*")=1,INDEX('Plan Cultivos'!$A$5:$A$204,MATCH("?*",'Plan Cultivos'!$D$5:$D$204,0)),""))</f>
        <v/>
      </c>
      <c r="D249" s="41" t="str">
        <f>IF(AND($B249="",$F249=""),"",ML_N)</f>
        <v/>
      </c>
      <c r="E249" s="43" t="str">
        <f>IF($C249="","",IFERROR(VLOOKUP($C249,'Plan Cultivos'!$A$5:$D$204,4,FALSE)&amp;"",""))</f>
        <v/>
      </c>
      <c r="F249" s="74" t="n"/>
      <c r="G249" s="74" t="n"/>
      <c r="H249" s="55" t="str">
        <f>IF(ISNUMBER($F249),MAX(0,$F249-N($G249)),"")</f>
        <v/>
      </c>
      <c r="I249" s="43" t="n"/>
      <c r="J249" s="43" t="n"/>
      <c r="K249" s="69" t="n"/>
      <c r="L249" s="70" t="str">
        <f>IF(AND(ISNUMBER($H249),ISNUMBER($K249)),$H249*$K249,"")</f>
        <v/>
      </c>
      <c r="M249" s="70" t="str">
        <f>IF($C249="","",SUMIF('Insumos'!$B$5:$B$304,$C249,'Insumos'!$K$5:$K$304))</f>
        <v/>
      </c>
      <c r="N249" s="70" t="str">
        <f>IF(ISNUMBER($L249),$L249-IF(AND($C249&lt;&gt;"",N($H249)&gt;0),N($M249)*$H249/SUMIF('Producción'!$C$5:$C$304,$C249,'Producción'!$H$5:$H$304),0),"")</f>
        <v/>
      </c>
      <c r="O249" s="43" t="str">
        <f>IF(AND($B249="",$F249=""),"",ML_RESP)</f>
        <v/>
      </c>
      <c r="P249" s="45" t="n"/>
      <c r="Q249" s="45" t="n"/>
      <c r="R249" s="45" t="n"/>
    </row>
    <row r="250">
      <c r="A250" s="57" t="inlineStr">
        <is>
          <t>P-246</t>
        </is>
      </c>
      <c r="B250" s="59" t="n"/>
      <c r="C250" s="48" t="str">
        <f>IF(AND($B250="",$F250=""),"",IF(COUNTIF('Plan Cultivos'!$D$5:$D$204,"?*")=1,INDEX('Plan Cultivos'!$A$5:$A$204,MATCH("?*",'Plan Cultivos'!$D$5:$D$204,0)),""))</f>
        <v/>
      </c>
      <c r="D250" s="58" t="str">
        <f>IF(AND($B250="",$F250=""),"",ML_N)</f>
        <v/>
      </c>
      <c r="E250" s="48" t="str">
        <f>IF($C250="","",IFERROR(VLOOKUP($C250,'Plan Cultivos'!$A$5:$D$204,4,FALSE)&amp;"",""))</f>
        <v/>
      </c>
      <c r="F250" s="75" t="n"/>
      <c r="G250" s="75" t="n"/>
      <c r="H250" s="62" t="str">
        <f>IF(ISNUMBER($F250),MAX(0,$F250-N($G250)),"")</f>
        <v/>
      </c>
      <c r="I250" s="48" t="n"/>
      <c r="J250" s="48" t="n"/>
      <c r="K250" s="71" t="n"/>
      <c r="L250" s="72" t="str">
        <f>IF(AND(ISNUMBER($H250),ISNUMBER($K250)),$H250*$K250,"")</f>
        <v/>
      </c>
      <c r="M250" s="72" t="str">
        <f>IF($C250="","",SUMIF('Insumos'!$B$5:$B$304,$C250,'Insumos'!$K$5:$K$304))</f>
        <v/>
      </c>
      <c r="N250" s="72" t="str">
        <f>IF(ISNUMBER($L250),$L250-IF(AND($C250&lt;&gt;"",N($H250)&gt;0),N($M250)*$H250/SUMIF('Producción'!$C$5:$C$304,$C250,'Producción'!$H$5:$H$304),0),"")</f>
        <v/>
      </c>
      <c r="O250" s="48" t="str">
        <f>IF(AND($B250="",$F250=""),"",ML_RESP)</f>
        <v/>
      </c>
      <c r="P250" s="47" t="n"/>
      <c r="Q250" s="47" t="n"/>
      <c r="R250" s="47" t="n"/>
    </row>
    <row r="251">
      <c r="A251" s="42" t="inlineStr">
        <is>
          <t>P-247</t>
        </is>
      </c>
      <c r="B251" s="52" t="n"/>
      <c r="C251" s="43" t="str">
        <f>IF(AND($B251="",$F251=""),"",IF(COUNTIF('Plan Cultivos'!$D$5:$D$204,"?*")=1,INDEX('Plan Cultivos'!$A$5:$A$204,MATCH("?*",'Plan Cultivos'!$D$5:$D$204,0)),""))</f>
        <v/>
      </c>
      <c r="D251" s="41" t="str">
        <f>IF(AND($B251="",$F251=""),"",ML_N)</f>
        <v/>
      </c>
      <c r="E251" s="43" t="str">
        <f>IF($C251="","",IFERROR(VLOOKUP($C251,'Plan Cultivos'!$A$5:$D$204,4,FALSE)&amp;"",""))</f>
        <v/>
      </c>
      <c r="F251" s="74" t="n"/>
      <c r="G251" s="74" t="n"/>
      <c r="H251" s="55" t="str">
        <f>IF(ISNUMBER($F251),MAX(0,$F251-N($G251)),"")</f>
        <v/>
      </c>
      <c r="I251" s="43" t="n"/>
      <c r="J251" s="43" t="n"/>
      <c r="K251" s="69" t="n"/>
      <c r="L251" s="70" t="str">
        <f>IF(AND(ISNUMBER($H251),ISNUMBER($K251)),$H251*$K251,"")</f>
        <v/>
      </c>
      <c r="M251" s="70" t="str">
        <f>IF($C251="","",SUMIF('Insumos'!$B$5:$B$304,$C251,'Insumos'!$K$5:$K$304))</f>
        <v/>
      </c>
      <c r="N251" s="70" t="str">
        <f>IF(ISNUMBER($L251),$L251-IF(AND($C251&lt;&gt;"",N($H251)&gt;0),N($M251)*$H251/SUMIF('Producción'!$C$5:$C$304,$C251,'Producción'!$H$5:$H$304),0),"")</f>
        <v/>
      </c>
      <c r="O251" s="43" t="str">
        <f>IF(AND($B251="",$F251=""),"",ML_RESP)</f>
        <v/>
      </c>
      <c r="P251" s="45" t="n"/>
      <c r="Q251" s="45" t="n"/>
      <c r="R251" s="45" t="n"/>
    </row>
    <row r="252">
      <c r="A252" s="57" t="inlineStr">
        <is>
          <t>P-248</t>
        </is>
      </c>
      <c r="B252" s="59" t="n"/>
      <c r="C252" s="48" t="str">
        <f>IF(AND($B252="",$F252=""),"",IF(COUNTIF('Plan Cultivos'!$D$5:$D$204,"?*")=1,INDEX('Plan Cultivos'!$A$5:$A$204,MATCH("?*",'Plan Cultivos'!$D$5:$D$204,0)),""))</f>
        <v/>
      </c>
      <c r="D252" s="58" t="str">
        <f>IF(AND($B252="",$F252=""),"",ML_N)</f>
        <v/>
      </c>
      <c r="E252" s="48" t="str">
        <f>IF($C252="","",IFERROR(VLOOKUP($C252,'Plan Cultivos'!$A$5:$D$204,4,FALSE)&amp;"",""))</f>
        <v/>
      </c>
      <c r="F252" s="75" t="n"/>
      <c r="G252" s="75" t="n"/>
      <c r="H252" s="62" t="str">
        <f>IF(ISNUMBER($F252),MAX(0,$F252-N($G252)),"")</f>
        <v/>
      </c>
      <c r="I252" s="48" t="n"/>
      <c r="J252" s="48" t="n"/>
      <c r="K252" s="71" t="n"/>
      <c r="L252" s="72" t="str">
        <f>IF(AND(ISNUMBER($H252),ISNUMBER($K252)),$H252*$K252,"")</f>
        <v/>
      </c>
      <c r="M252" s="72" t="str">
        <f>IF($C252="","",SUMIF('Insumos'!$B$5:$B$304,$C252,'Insumos'!$K$5:$K$304))</f>
        <v/>
      </c>
      <c r="N252" s="72" t="str">
        <f>IF(ISNUMBER($L252),$L252-IF(AND($C252&lt;&gt;"",N($H252)&gt;0),N($M252)*$H252/SUMIF('Producción'!$C$5:$C$304,$C252,'Producción'!$H$5:$H$304),0),"")</f>
        <v/>
      </c>
      <c r="O252" s="48" t="str">
        <f>IF(AND($B252="",$F252=""),"",ML_RESP)</f>
        <v/>
      </c>
      <c r="P252" s="47" t="n"/>
      <c r="Q252" s="47" t="n"/>
      <c r="R252" s="47" t="n"/>
    </row>
    <row r="253">
      <c r="A253" s="42" t="inlineStr">
        <is>
          <t>P-249</t>
        </is>
      </c>
      <c r="B253" s="52" t="n"/>
      <c r="C253" s="43" t="str">
        <f>IF(AND($B253="",$F253=""),"",IF(COUNTIF('Plan Cultivos'!$D$5:$D$204,"?*")=1,INDEX('Plan Cultivos'!$A$5:$A$204,MATCH("?*",'Plan Cultivos'!$D$5:$D$204,0)),""))</f>
        <v/>
      </c>
      <c r="D253" s="41" t="str">
        <f>IF(AND($B253="",$F253=""),"",ML_N)</f>
        <v/>
      </c>
      <c r="E253" s="43" t="str">
        <f>IF($C253="","",IFERROR(VLOOKUP($C253,'Plan Cultivos'!$A$5:$D$204,4,FALSE)&amp;"",""))</f>
        <v/>
      </c>
      <c r="F253" s="74" t="n"/>
      <c r="G253" s="74" t="n"/>
      <c r="H253" s="55" t="str">
        <f>IF(ISNUMBER($F253),MAX(0,$F253-N($G253)),"")</f>
        <v/>
      </c>
      <c r="I253" s="43" t="n"/>
      <c r="J253" s="43" t="n"/>
      <c r="K253" s="69" t="n"/>
      <c r="L253" s="70" t="str">
        <f>IF(AND(ISNUMBER($H253),ISNUMBER($K253)),$H253*$K253,"")</f>
        <v/>
      </c>
      <c r="M253" s="70" t="str">
        <f>IF($C253="","",SUMIF('Insumos'!$B$5:$B$304,$C253,'Insumos'!$K$5:$K$304))</f>
        <v/>
      </c>
      <c r="N253" s="70" t="str">
        <f>IF(ISNUMBER($L253),$L253-IF(AND($C253&lt;&gt;"",N($H253)&gt;0),N($M253)*$H253/SUMIF('Producción'!$C$5:$C$304,$C253,'Producción'!$H$5:$H$304),0),"")</f>
        <v/>
      </c>
      <c r="O253" s="43" t="str">
        <f>IF(AND($B253="",$F253=""),"",ML_RESP)</f>
        <v/>
      </c>
      <c r="P253" s="45" t="n"/>
      <c r="Q253" s="45" t="n"/>
      <c r="R253" s="45" t="n"/>
    </row>
    <row r="254">
      <c r="A254" s="57" t="inlineStr">
        <is>
          <t>P-250</t>
        </is>
      </c>
      <c r="B254" s="59" t="n"/>
      <c r="C254" s="48" t="str">
        <f>IF(AND($B254="",$F254=""),"",IF(COUNTIF('Plan Cultivos'!$D$5:$D$204,"?*")=1,INDEX('Plan Cultivos'!$A$5:$A$204,MATCH("?*",'Plan Cultivos'!$D$5:$D$204,0)),""))</f>
        <v/>
      </c>
      <c r="D254" s="58" t="str">
        <f>IF(AND($B254="",$F254=""),"",ML_N)</f>
        <v/>
      </c>
      <c r="E254" s="48" t="str">
        <f>IF($C254="","",IFERROR(VLOOKUP($C254,'Plan Cultivos'!$A$5:$D$204,4,FALSE)&amp;"",""))</f>
        <v/>
      </c>
      <c r="F254" s="75" t="n"/>
      <c r="G254" s="75" t="n"/>
      <c r="H254" s="62" t="str">
        <f>IF(ISNUMBER($F254),MAX(0,$F254-N($G254)),"")</f>
        <v/>
      </c>
      <c r="I254" s="48" t="n"/>
      <c r="J254" s="48" t="n"/>
      <c r="K254" s="71" t="n"/>
      <c r="L254" s="72" t="str">
        <f>IF(AND(ISNUMBER($H254),ISNUMBER($K254)),$H254*$K254,"")</f>
        <v/>
      </c>
      <c r="M254" s="72" t="str">
        <f>IF($C254="","",SUMIF('Insumos'!$B$5:$B$304,$C254,'Insumos'!$K$5:$K$304))</f>
        <v/>
      </c>
      <c r="N254" s="72" t="str">
        <f>IF(ISNUMBER($L254),$L254-IF(AND($C254&lt;&gt;"",N($H254)&gt;0),N($M254)*$H254/SUMIF('Producción'!$C$5:$C$304,$C254,'Producción'!$H$5:$H$304),0),"")</f>
        <v/>
      </c>
      <c r="O254" s="48" t="str">
        <f>IF(AND($B254="",$F254=""),"",ML_RESP)</f>
        <v/>
      </c>
      <c r="P254" s="47" t="n"/>
      <c r="Q254" s="47" t="n"/>
      <c r="R254" s="47" t="n"/>
    </row>
    <row r="255">
      <c r="A255" s="42" t="inlineStr">
        <is>
          <t>P-251</t>
        </is>
      </c>
      <c r="B255" s="52" t="n"/>
      <c r="C255" s="43" t="str">
        <f>IF(AND($B255="",$F255=""),"",IF(COUNTIF('Plan Cultivos'!$D$5:$D$204,"?*")=1,INDEX('Plan Cultivos'!$A$5:$A$204,MATCH("?*",'Plan Cultivos'!$D$5:$D$204,0)),""))</f>
        <v/>
      </c>
      <c r="D255" s="41" t="str">
        <f>IF(AND($B255="",$F255=""),"",ML_N)</f>
        <v/>
      </c>
      <c r="E255" s="43" t="str">
        <f>IF($C255="","",IFERROR(VLOOKUP($C255,'Plan Cultivos'!$A$5:$D$204,4,FALSE)&amp;"",""))</f>
        <v/>
      </c>
      <c r="F255" s="74" t="n"/>
      <c r="G255" s="74" t="n"/>
      <c r="H255" s="55" t="str">
        <f>IF(ISNUMBER($F255),MAX(0,$F255-N($G255)),"")</f>
        <v/>
      </c>
      <c r="I255" s="43" t="n"/>
      <c r="J255" s="43" t="n"/>
      <c r="K255" s="69" t="n"/>
      <c r="L255" s="70" t="str">
        <f>IF(AND(ISNUMBER($H255),ISNUMBER($K255)),$H255*$K255,"")</f>
        <v/>
      </c>
      <c r="M255" s="70" t="str">
        <f>IF($C255="","",SUMIF('Insumos'!$B$5:$B$304,$C255,'Insumos'!$K$5:$K$304))</f>
        <v/>
      </c>
      <c r="N255" s="70" t="str">
        <f>IF(ISNUMBER($L255),$L255-IF(AND($C255&lt;&gt;"",N($H255)&gt;0),N($M255)*$H255/SUMIF('Producción'!$C$5:$C$304,$C255,'Producción'!$H$5:$H$304),0),"")</f>
        <v/>
      </c>
      <c r="O255" s="43" t="str">
        <f>IF(AND($B255="",$F255=""),"",ML_RESP)</f>
        <v/>
      </c>
      <c r="P255" s="45" t="n"/>
      <c r="Q255" s="45" t="n"/>
      <c r="R255" s="45" t="n"/>
    </row>
    <row r="256">
      <c r="A256" s="57" t="inlineStr">
        <is>
          <t>P-252</t>
        </is>
      </c>
      <c r="B256" s="59" t="n"/>
      <c r="C256" s="48" t="str">
        <f>IF(AND($B256="",$F256=""),"",IF(COUNTIF('Plan Cultivos'!$D$5:$D$204,"?*")=1,INDEX('Plan Cultivos'!$A$5:$A$204,MATCH("?*",'Plan Cultivos'!$D$5:$D$204,0)),""))</f>
        <v/>
      </c>
      <c r="D256" s="58" t="str">
        <f>IF(AND($B256="",$F256=""),"",ML_N)</f>
        <v/>
      </c>
      <c r="E256" s="48" t="str">
        <f>IF($C256="","",IFERROR(VLOOKUP($C256,'Plan Cultivos'!$A$5:$D$204,4,FALSE)&amp;"",""))</f>
        <v/>
      </c>
      <c r="F256" s="75" t="n"/>
      <c r="G256" s="75" t="n"/>
      <c r="H256" s="62" t="str">
        <f>IF(ISNUMBER($F256),MAX(0,$F256-N($G256)),"")</f>
        <v/>
      </c>
      <c r="I256" s="48" t="n"/>
      <c r="J256" s="48" t="n"/>
      <c r="K256" s="71" t="n"/>
      <c r="L256" s="72" t="str">
        <f>IF(AND(ISNUMBER($H256),ISNUMBER($K256)),$H256*$K256,"")</f>
        <v/>
      </c>
      <c r="M256" s="72" t="str">
        <f>IF($C256="","",SUMIF('Insumos'!$B$5:$B$304,$C256,'Insumos'!$K$5:$K$304))</f>
        <v/>
      </c>
      <c r="N256" s="72" t="str">
        <f>IF(ISNUMBER($L256),$L256-IF(AND($C256&lt;&gt;"",N($H256)&gt;0),N($M256)*$H256/SUMIF('Producción'!$C$5:$C$304,$C256,'Producción'!$H$5:$H$304),0),"")</f>
        <v/>
      </c>
      <c r="O256" s="48" t="str">
        <f>IF(AND($B256="",$F256=""),"",ML_RESP)</f>
        <v/>
      </c>
      <c r="P256" s="47" t="n"/>
      <c r="Q256" s="47" t="n"/>
      <c r="R256" s="47" t="n"/>
    </row>
    <row r="257">
      <c r="A257" s="42" t="inlineStr">
        <is>
          <t>P-253</t>
        </is>
      </c>
      <c r="B257" s="52" t="n"/>
      <c r="C257" s="43" t="str">
        <f>IF(AND($B257="",$F257=""),"",IF(COUNTIF('Plan Cultivos'!$D$5:$D$204,"?*")=1,INDEX('Plan Cultivos'!$A$5:$A$204,MATCH("?*",'Plan Cultivos'!$D$5:$D$204,0)),""))</f>
        <v/>
      </c>
      <c r="D257" s="41" t="str">
        <f>IF(AND($B257="",$F257=""),"",ML_N)</f>
        <v/>
      </c>
      <c r="E257" s="43" t="str">
        <f>IF($C257="","",IFERROR(VLOOKUP($C257,'Plan Cultivos'!$A$5:$D$204,4,FALSE)&amp;"",""))</f>
        <v/>
      </c>
      <c r="F257" s="74" t="n"/>
      <c r="G257" s="74" t="n"/>
      <c r="H257" s="55" t="str">
        <f>IF(ISNUMBER($F257),MAX(0,$F257-N($G257)),"")</f>
        <v/>
      </c>
      <c r="I257" s="43" t="n"/>
      <c r="J257" s="43" t="n"/>
      <c r="K257" s="69" t="n"/>
      <c r="L257" s="70" t="str">
        <f>IF(AND(ISNUMBER($H257),ISNUMBER($K257)),$H257*$K257,"")</f>
        <v/>
      </c>
      <c r="M257" s="70" t="str">
        <f>IF($C257="","",SUMIF('Insumos'!$B$5:$B$304,$C257,'Insumos'!$K$5:$K$304))</f>
        <v/>
      </c>
      <c r="N257" s="70" t="str">
        <f>IF(ISNUMBER($L257),$L257-IF(AND($C257&lt;&gt;"",N($H257)&gt;0),N($M257)*$H257/SUMIF('Producción'!$C$5:$C$304,$C257,'Producción'!$H$5:$H$304),0),"")</f>
        <v/>
      </c>
      <c r="O257" s="43" t="str">
        <f>IF(AND($B257="",$F257=""),"",ML_RESP)</f>
        <v/>
      </c>
      <c r="P257" s="45" t="n"/>
      <c r="Q257" s="45" t="n"/>
      <c r="R257" s="45" t="n"/>
    </row>
    <row r="258">
      <c r="A258" s="57" t="inlineStr">
        <is>
          <t>P-254</t>
        </is>
      </c>
      <c r="B258" s="59" t="n"/>
      <c r="C258" s="48" t="str">
        <f>IF(AND($B258="",$F258=""),"",IF(COUNTIF('Plan Cultivos'!$D$5:$D$204,"?*")=1,INDEX('Plan Cultivos'!$A$5:$A$204,MATCH("?*",'Plan Cultivos'!$D$5:$D$204,0)),""))</f>
        <v/>
      </c>
      <c r="D258" s="58" t="str">
        <f>IF(AND($B258="",$F258=""),"",ML_N)</f>
        <v/>
      </c>
      <c r="E258" s="48" t="str">
        <f>IF($C258="","",IFERROR(VLOOKUP($C258,'Plan Cultivos'!$A$5:$D$204,4,FALSE)&amp;"",""))</f>
        <v/>
      </c>
      <c r="F258" s="75" t="n"/>
      <c r="G258" s="75" t="n"/>
      <c r="H258" s="62" t="str">
        <f>IF(ISNUMBER($F258),MAX(0,$F258-N($G258)),"")</f>
        <v/>
      </c>
      <c r="I258" s="48" t="n"/>
      <c r="J258" s="48" t="n"/>
      <c r="K258" s="71" t="n"/>
      <c r="L258" s="72" t="str">
        <f>IF(AND(ISNUMBER($H258),ISNUMBER($K258)),$H258*$K258,"")</f>
        <v/>
      </c>
      <c r="M258" s="72" t="str">
        <f>IF($C258="","",SUMIF('Insumos'!$B$5:$B$304,$C258,'Insumos'!$K$5:$K$304))</f>
        <v/>
      </c>
      <c r="N258" s="72" t="str">
        <f>IF(ISNUMBER($L258),$L258-IF(AND($C258&lt;&gt;"",N($H258)&gt;0),N($M258)*$H258/SUMIF('Producción'!$C$5:$C$304,$C258,'Producción'!$H$5:$H$304),0),"")</f>
        <v/>
      </c>
      <c r="O258" s="48" t="str">
        <f>IF(AND($B258="",$F258=""),"",ML_RESP)</f>
        <v/>
      </c>
      <c r="P258" s="47" t="n"/>
      <c r="Q258" s="47" t="n"/>
      <c r="R258" s="47" t="n"/>
    </row>
    <row r="259">
      <c r="A259" s="42" t="inlineStr">
        <is>
          <t>P-255</t>
        </is>
      </c>
      <c r="B259" s="52" t="n"/>
      <c r="C259" s="43" t="str">
        <f>IF(AND($B259="",$F259=""),"",IF(COUNTIF('Plan Cultivos'!$D$5:$D$204,"?*")=1,INDEX('Plan Cultivos'!$A$5:$A$204,MATCH("?*",'Plan Cultivos'!$D$5:$D$204,0)),""))</f>
        <v/>
      </c>
      <c r="D259" s="41" t="str">
        <f>IF(AND($B259="",$F259=""),"",ML_N)</f>
        <v/>
      </c>
      <c r="E259" s="43" t="str">
        <f>IF($C259="","",IFERROR(VLOOKUP($C259,'Plan Cultivos'!$A$5:$D$204,4,FALSE)&amp;"",""))</f>
        <v/>
      </c>
      <c r="F259" s="74" t="n"/>
      <c r="G259" s="74" t="n"/>
      <c r="H259" s="55" t="str">
        <f>IF(ISNUMBER($F259),MAX(0,$F259-N($G259)),"")</f>
        <v/>
      </c>
      <c r="I259" s="43" t="n"/>
      <c r="J259" s="43" t="n"/>
      <c r="K259" s="69" t="n"/>
      <c r="L259" s="70" t="str">
        <f>IF(AND(ISNUMBER($H259),ISNUMBER($K259)),$H259*$K259,"")</f>
        <v/>
      </c>
      <c r="M259" s="70" t="str">
        <f>IF($C259="","",SUMIF('Insumos'!$B$5:$B$304,$C259,'Insumos'!$K$5:$K$304))</f>
        <v/>
      </c>
      <c r="N259" s="70" t="str">
        <f>IF(ISNUMBER($L259),$L259-IF(AND($C259&lt;&gt;"",N($H259)&gt;0),N($M259)*$H259/SUMIF('Producción'!$C$5:$C$304,$C259,'Producción'!$H$5:$H$304),0),"")</f>
        <v/>
      </c>
      <c r="O259" s="43" t="str">
        <f>IF(AND($B259="",$F259=""),"",ML_RESP)</f>
        <v/>
      </c>
      <c r="P259" s="45" t="n"/>
      <c r="Q259" s="45" t="n"/>
      <c r="R259" s="45" t="n"/>
    </row>
    <row r="260">
      <c r="A260" s="57" t="inlineStr">
        <is>
          <t>P-256</t>
        </is>
      </c>
      <c r="B260" s="59" t="n"/>
      <c r="C260" s="48" t="str">
        <f>IF(AND($B260="",$F260=""),"",IF(COUNTIF('Plan Cultivos'!$D$5:$D$204,"?*")=1,INDEX('Plan Cultivos'!$A$5:$A$204,MATCH("?*",'Plan Cultivos'!$D$5:$D$204,0)),""))</f>
        <v/>
      </c>
      <c r="D260" s="58" t="str">
        <f>IF(AND($B260="",$F260=""),"",ML_N)</f>
        <v/>
      </c>
      <c r="E260" s="48" t="str">
        <f>IF($C260="","",IFERROR(VLOOKUP($C260,'Plan Cultivos'!$A$5:$D$204,4,FALSE)&amp;"",""))</f>
        <v/>
      </c>
      <c r="F260" s="75" t="n"/>
      <c r="G260" s="75" t="n"/>
      <c r="H260" s="62" t="str">
        <f>IF(ISNUMBER($F260),MAX(0,$F260-N($G260)),"")</f>
        <v/>
      </c>
      <c r="I260" s="48" t="n"/>
      <c r="J260" s="48" t="n"/>
      <c r="K260" s="71" t="n"/>
      <c r="L260" s="72" t="str">
        <f>IF(AND(ISNUMBER($H260),ISNUMBER($K260)),$H260*$K260,"")</f>
        <v/>
      </c>
      <c r="M260" s="72" t="str">
        <f>IF($C260="","",SUMIF('Insumos'!$B$5:$B$304,$C260,'Insumos'!$K$5:$K$304))</f>
        <v/>
      </c>
      <c r="N260" s="72" t="str">
        <f>IF(ISNUMBER($L260),$L260-IF(AND($C260&lt;&gt;"",N($H260)&gt;0),N($M260)*$H260/SUMIF('Producción'!$C$5:$C$304,$C260,'Producción'!$H$5:$H$304),0),"")</f>
        <v/>
      </c>
      <c r="O260" s="48" t="str">
        <f>IF(AND($B260="",$F260=""),"",ML_RESP)</f>
        <v/>
      </c>
      <c r="P260" s="47" t="n"/>
      <c r="Q260" s="47" t="n"/>
      <c r="R260" s="47" t="n"/>
    </row>
    <row r="261">
      <c r="A261" s="42" t="inlineStr">
        <is>
          <t>P-257</t>
        </is>
      </c>
      <c r="B261" s="52" t="n"/>
      <c r="C261" s="43" t="str">
        <f>IF(AND($B261="",$F261=""),"",IF(COUNTIF('Plan Cultivos'!$D$5:$D$204,"?*")=1,INDEX('Plan Cultivos'!$A$5:$A$204,MATCH("?*",'Plan Cultivos'!$D$5:$D$204,0)),""))</f>
        <v/>
      </c>
      <c r="D261" s="41" t="str">
        <f>IF(AND($B261="",$F261=""),"",ML_N)</f>
        <v/>
      </c>
      <c r="E261" s="43" t="str">
        <f>IF($C261="","",IFERROR(VLOOKUP($C261,'Plan Cultivos'!$A$5:$D$204,4,FALSE)&amp;"",""))</f>
        <v/>
      </c>
      <c r="F261" s="74" t="n"/>
      <c r="G261" s="74" t="n"/>
      <c r="H261" s="55" t="str">
        <f>IF(ISNUMBER($F261),MAX(0,$F261-N($G261)),"")</f>
        <v/>
      </c>
      <c r="I261" s="43" t="n"/>
      <c r="J261" s="43" t="n"/>
      <c r="K261" s="69" t="n"/>
      <c r="L261" s="70" t="str">
        <f>IF(AND(ISNUMBER($H261),ISNUMBER($K261)),$H261*$K261,"")</f>
        <v/>
      </c>
      <c r="M261" s="70" t="str">
        <f>IF($C261="","",SUMIF('Insumos'!$B$5:$B$304,$C261,'Insumos'!$K$5:$K$304))</f>
        <v/>
      </c>
      <c r="N261" s="70" t="str">
        <f>IF(ISNUMBER($L261),$L261-IF(AND($C261&lt;&gt;"",N($H261)&gt;0),N($M261)*$H261/SUMIF('Producción'!$C$5:$C$304,$C261,'Producción'!$H$5:$H$304),0),"")</f>
        <v/>
      </c>
      <c r="O261" s="43" t="str">
        <f>IF(AND($B261="",$F261=""),"",ML_RESP)</f>
        <v/>
      </c>
      <c r="P261" s="45" t="n"/>
      <c r="Q261" s="45" t="n"/>
      <c r="R261" s="45" t="n"/>
    </row>
    <row r="262">
      <c r="A262" s="57" t="inlineStr">
        <is>
          <t>P-258</t>
        </is>
      </c>
      <c r="B262" s="59" t="n"/>
      <c r="C262" s="48" t="str">
        <f>IF(AND($B262="",$F262=""),"",IF(COUNTIF('Plan Cultivos'!$D$5:$D$204,"?*")=1,INDEX('Plan Cultivos'!$A$5:$A$204,MATCH("?*",'Plan Cultivos'!$D$5:$D$204,0)),""))</f>
        <v/>
      </c>
      <c r="D262" s="58" t="str">
        <f>IF(AND($B262="",$F262=""),"",ML_N)</f>
        <v/>
      </c>
      <c r="E262" s="48" t="str">
        <f>IF($C262="","",IFERROR(VLOOKUP($C262,'Plan Cultivos'!$A$5:$D$204,4,FALSE)&amp;"",""))</f>
        <v/>
      </c>
      <c r="F262" s="75" t="n"/>
      <c r="G262" s="75" t="n"/>
      <c r="H262" s="62" t="str">
        <f>IF(ISNUMBER($F262),MAX(0,$F262-N($G262)),"")</f>
        <v/>
      </c>
      <c r="I262" s="48" t="n"/>
      <c r="J262" s="48" t="n"/>
      <c r="K262" s="71" t="n"/>
      <c r="L262" s="72" t="str">
        <f>IF(AND(ISNUMBER($H262),ISNUMBER($K262)),$H262*$K262,"")</f>
        <v/>
      </c>
      <c r="M262" s="72" t="str">
        <f>IF($C262="","",SUMIF('Insumos'!$B$5:$B$304,$C262,'Insumos'!$K$5:$K$304))</f>
        <v/>
      </c>
      <c r="N262" s="72" t="str">
        <f>IF(ISNUMBER($L262),$L262-IF(AND($C262&lt;&gt;"",N($H262)&gt;0),N($M262)*$H262/SUMIF('Producción'!$C$5:$C$304,$C262,'Producción'!$H$5:$H$304),0),"")</f>
        <v/>
      </c>
      <c r="O262" s="48" t="str">
        <f>IF(AND($B262="",$F262=""),"",ML_RESP)</f>
        <v/>
      </c>
      <c r="P262" s="47" t="n"/>
      <c r="Q262" s="47" t="n"/>
      <c r="R262" s="47" t="n"/>
    </row>
    <row r="263">
      <c r="A263" s="42" t="inlineStr">
        <is>
          <t>P-259</t>
        </is>
      </c>
      <c r="B263" s="52" t="n"/>
      <c r="C263" s="43" t="str">
        <f>IF(AND($B263="",$F263=""),"",IF(COUNTIF('Plan Cultivos'!$D$5:$D$204,"?*")=1,INDEX('Plan Cultivos'!$A$5:$A$204,MATCH("?*",'Plan Cultivos'!$D$5:$D$204,0)),""))</f>
        <v/>
      </c>
      <c r="D263" s="41" t="str">
        <f>IF(AND($B263="",$F263=""),"",ML_N)</f>
        <v/>
      </c>
      <c r="E263" s="43" t="str">
        <f>IF($C263="","",IFERROR(VLOOKUP($C263,'Plan Cultivos'!$A$5:$D$204,4,FALSE)&amp;"",""))</f>
        <v/>
      </c>
      <c r="F263" s="74" t="n"/>
      <c r="G263" s="74" t="n"/>
      <c r="H263" s="55" t="str">
        <f>IF(ISNUMBER($F263),MAX(0,$F263-N($G263)),"")</f>
        <v/>
      </c>
      <c r="I263" s="43" t="n"/>
      <c r="J263" s="43" t="n"/>
      <c r="K263" s="69" t="n"/>
      <c r="L263" s="70" t="str">
        <f>IF(AND(ISNUMBER($H263),ISNUMBER($K263)),$H263*$K263,"")</f>
        <v/>
      </c>
      <c r="M263" s="70" t="str">
        <f>IF($C263="","",SUMIF('Insumos'!$B$5:$B$304,$C263,'Insumos'!$K$5:$K$304))</f>
        <v/>
      </c>
      <c r="N263" s="70" t="str">
        <f>IF(ISNUMBER($L263),$L263-IF(AND($C263&lt;&gt;"",N($H263)&gt;0),N($M263)*$H263/SUMIF('Producción'!$C$5:$C$304,$C263,'Producción'!$H$5:$H$304),0),"")</f>
        <v/>
      </c>
      <c r="O263" s="43" t="str">
        <f>IF(AND($B263="",$F263=""),"",ML_RESP)</f>
        <v/>
      </c>
      <c r="P263" s="45" t="n"/>
      <c r="Q263" s="45" t="n"/>
      <c r="R263" s="45" t="n"/>
    </row>
    <row r="264">
      <c r="A264" s="57" t="inlineStr">
        <is>
          <t>P-260</t>
        </is>
      </c>
      <c r="B264" s="59" t="n"/>
      <c r="C264" s="48" t="str">
        <f>IF(AND($B264="",$F264=""),"",IF(COUNTIF('Plan Cultivos'!$D$5:$D$204,"?*")=1,INDEX('Plan Cultivos'!$A$5:$A$204,MATCH("?*",'Plan Cultivos'!$D$5:$D$204,0)),""))</f>
        <v/>
      </c>
      <c r="D264" s="58" t="str">
        <f>IF(AND($B264="",$F264=""),"",ML_N)</f>
        <v/>
      </c>
      <c r="E264" s="48" t="str">
        <f>IF($C264="","",IFERROR(VLOOKUP($C264,'Plan Cultivos'!$A$5:$D$204,4,FALSE)&amp;"",""))</f>
        <v/>
      </c>
      <c r="F264" s="75" t="n"/>
      <c r="G264" s="75" t="n"/>
      <c r="H264" s="62" t="str">
        <f>IF(ISNUMBER($F264),MAX(0,$F264-N($G264)),"")</f>
        <v/>
      </c>
      <c r="I264" s="48" t="n"/>
      <c r="J264" s="48" t="n"/>
      <c r="K264" s="71" t="n"/>
      <c r="L264" s="72" t="str">
        <f>IF(AND(ISNUMBER($H264),ISNUMBER($K264)),$H264*$K264,"")</f>
        <v/>
      </c>
      <c r="M264" s="72" t="str">
        <f>IF($C264="","",SUMIF('Insumos'!$B$5:$B$304,$C264,'Insumos'!$K$5:$K$304))</f>
        <v/>
      </c>
      <c r="N264" s="72" t="str">
        <f>IF(ISNUMBER($L264),$L264-IF(AND($C264&lt;&gt;"",N($H264)&gt;0),N($M264)*$H264/SUMIF('Producción'!$C$5:$C$304,$C264,'Producción'!$H$5:$H$304),0),"")</f>
        <v/>
      </c>
      <c r="O264" s="48" t="str">
        <f>IF(AND($B264="",$F264=""),"",ML_RESP)</f>
        <v/>
      </c>
      <c r="P264" s="47" t="n"/>
      <c r="Q264" s="47" t="n"/>
      <c r="R264" s="47" t="n"/>
    </row>
    <row r="265">
      <c r="A265" s="42" t="inlineStr">
        <is>
          <t>P-261</t>
        </is>
      </c>
      <c r="B265" s="52" t="n"/>
      <c r="C265" s="43" t="str">
        <f>IF(AND($B265="",$F265=""),"",IF(COUNTIF('Plan Cultivos'!$D$5:$D$204,"?*")=1,INDEX('Plan Cultivos'!$A$5:$A$204,MATCH("?*",'Plan Cultivos'!$D$5:$D$204,0)),""))</f>
        <v/>
      </c>
      <c r="D265" s="41" t="str">
        <f>IF(AND($B265="",$F265=""),"",ML_N)</f>
        <v/>
      </c>
      <c r="E265" s="43" t="str">
        <f>IF($C265="","",IFERROR(VLOOKUP($C265,'Plan Cultivos'!$A$5:$D$204,4,FALSE)&amp;"",""))</f>
        <v/>
      </c>
      <c r="F265" s="74" t="n"/>
      <c r="G265" s="74" t="n"/>
      <c r="H265" s="55" t="str">
        <f>IF(ISNUMBER($F265),MAX(0,$F265-N($G265)),"")</f>
        <v/>
      </c>
      <c r="I265" s="43" t="n"/>
      <c r="J265" s="43" t="n"/>
      <c r="K265" s="69" t="n"/>
      <c r="L265" s="70" t="str">
        <f>IF(AND(ISNUMBER($H265),ISNUMBER($K265)),$H265*$K265,"")</f>
        <v/>
      </c>
      <c r="M265" s="70" t="str">
        <f>IF($C265="","",SUMIF('Insumos'!$B$5:$B$304,$C265,'Insumos'!$K$5:$K$304))</f>
        <v/>
      </c>
      <c r="N265" s="70" t="str">
        <f>IF(ISNUMBER($L265),$L265-IF(AND($C265&lt;&gt;"",N($H265)&gt;0),N($M265)*$H265/SUMIF('Producción'!$C$5:$C$304,$C265,'Producción'!$H$5:$H$304),0),"")</f>
        <v/>
      </c>
      <c r="O265" s="43" t="str">
        <f>IF(AND($B265="",$F265=""),"",ML_RESP)</f>
        <v/>
      </c>
      <c r="P265" s="45" t="n"/>
      <c r="Q265" s="45" t="n"/>
      <c r="R265" s="45" t="n"/>
    </row>
    <row r="266">
      <c r="A266" s="57" t="inlineStr">
        <is>
          <t>P-262</t>
        </is>
      </c>
      <c r="B266" s="59" t="n"/>
      <c r="C266" s="48" t="str">
        <f>IF(AND($B266="",$F266=""),"",IF(COUNTIF('Plan Cultivos'!$D$5:$D$204,"?*")=1,INDEX('Plan Cultivos'!$A$5:$A$204,MATCH("?*",'Plan Cultivos'!$D$5:$D$204,0)),""))</f>
        <v/>
      </c>
      <c r="D266" s="58" t="str">
        <f>IF(AND($B266="",$F266=""),"",ML_N)</f>
        <v/>
      </c>
      <c r="E266" s="48" t="str">
        <f>IF($C266="","",IFERROR(VLOOKUP($C266,'Plan Cultivos'!$A$5:$D$204,4,FALSE)&amp;"",""))</f>
        <v/>
      </c>
      <c r="F266" s="75" t="n"/>
      <c r="G266" s="75" t="n"/>
      <c r="H266" s="62" t="str">
        <f>IF(ISNUMBER($F266),MAX(0,$F266-N($G266)),"")</f>
        <v/>
      </c>
      <c r="I266" s="48" t="n"/>
      <c r="J266" s="48" t="n"/>
      <c r="K266" s="71" t="n"/>
      <c r="L266" s="72" t="str">
        <f>IF(AND(ISNUMBER($H266),ISNUMBER($K266)),$H266*$K266,"")</f>
        <v/>
      </c>
      <c r="M266" s="72" t="str">
        <f>IF($C266="","",SUMIF('Insumos'!$B$5:$B$304,$C266,'Insumos'!$K$5:$K$304))</f>
        <v/>
      </c>
      <c r="N266" s="72" t="str">
        <f>IF(ISNUMBER($L266),$L266-IF(AND($C266&lt;&gt;"",N($H266)&gt;0),N($M266)*$H266/SUMIF('Producción'!$C$5:$C$304,$C266,'Producción'!$H$5:$H$304),0),"")</f>
        <v/>
      </c>
      <c r="O266" s="48" t="str">
        <f>IF(AND($B266="",$F266=""),"",ML_RESP)</f>
        <v/>
      </c>
      <c r="P266" s="47" t="n"/>
      <c r="Q266" s="47" t="n"/>
      <c r="R266" s="47" t="n"/>
    </row>
    <row r="267">
      <c r="A267" s="42" t="inlineStr">
        <is>
          <t>P-263</t>
        </is>
      </c>
      <c r="B267" s="52" t="n"/>
      <c r="C267" s="43" t="str">
        <f>IF(AND($B267="",$F267=""),"",IF(COUNTIF('Plan Cultivos'!$D$5:$D$204,"?*")=1,INDEX('Plan Cultivos'!$A$5:$A$204,MATCH("?*",'Plan Cultivos'!$D$5:$D$204,0)),""))</f>
        <v/>
      </c>
      <c r="D267" s="41" t="str">
        <f>IF(AND($B267="",$F267=""),"",ML_N)</f>
        <v/>
      </c>
      <c r="E267" s="43" t="str">
        <f>IF($C267="","",IFERROR(VLOOKUP($C267,'Plan Cultivos'!$A$5:$D$204,4,FALSE)&amp;"",""))</f>
        <v/>
      </c>
      <c r="F267" s="74" t="n"/>
      <c r="G267" s="74" t="n"/>
      <c r="H267" s="55" t="str">
        <f>IF(ISNUMBER($F267),MAX(0,$F267-N($G267)),"")</f>
        <v/>
      </c>
      <c r="I267" s="43" t="n"/>
      <c r="J267" s="43" t="n"/>
      <c r="K267" s="69" t="n"/>
      <c r="L267" s="70" t="str">
        <f>IF(AND(ISNUMBER($H267),ISNUMBER($K267)),$H267*$K267,"")</f>
        <v/>
      </c>
      <c r="M267" s="70" t="str">
        <f>IF($C267="","",SUMIF('Insumos'!$B$5:$B$304,$C267,'Insumos'!$K$5:$K$304))</f>
        <v/>
      </c>
      <c r="N267" s="70" t="str">
        <f>IF(ISNUMBER($L267),$L267-IF(AND($C267&lt;&gt;"",N($H267)&gt;0),N($M267)*$H267/SUMIF('Producción'!$C$5:$C$304,$C267,'Producción'!$H$5:$H$304),0),"")</f>
        <v/>
      </c>
      <c r="O267" s="43" t="str">
        <f>IF(AND($B267="",$F267=""),"",ML_RESP)</f>
        <v/>
      </c>
      <c r="P267" s="45" t="n"/>
      <c r="Q267" s="45" t="n"/>
      <c r="R267" s="45" t="n"/>
    </row>
    <row r="268">
      <c r="A268" s="57" t="inlineStr">
        <is>
          <t>P-264</t>
        </is>
      </c>
      <c r="B268" s="59" t="n"/>
      <c r="C268" s="48" t="str">
        <f>IF(AND($B268="",$F268=""),"",IF(COUNTIF('Plan Cultivos'!$D$5:$D$204,"?*")=1,INDEX('Plan Cultivos'!$A$5:$A$204,MATCH("?*",'Plan Cultivos'!$D$5:$D$204,0)),""))</f>
        <v/>
      </c>
      <c r="D268" s="58" t="str">
        <f>IF(AND($B268="",$F268=""),"",ML_N)</f>
        <v/>
      </c>
      <c r="E268" s="48" t="str">
        <f>IF($C268="","",IFERROR(VLOOKUP($C268,'Plan Cultivos'!$A$5:$D$204,4,FALSE)&amp;"",""))</f>
        <v/>
      </c>
      <c r="F268" s="75" t="n"/>
      <c r="G268" s="75" t="n"/>
      <c r="H268" s="62" t="str">
        <f>IF(ISNUMBER($F268),MAX(0,$F268-N($G268)),"")</f>
        <v/>
      </c>
      <c r="I268" s="48" t="n"/>
      <c r="J268" s="48" t="n"/>
      <c r="K268" s="71" t="n"/>
      <c r="L268" s="72" t="str">
        <f>IF(AND(ISNUMBER($H268),ISNUMBER($K268)),$H268*$K268,"")</f>
        <v/>
      </c>
      <c r="M268" s="72" t="str">
        <f>IF($C268="","",SUMIF('Insumos'!$B$5:$B$304,$C268,'Insumos'!$K$5:$K$304))</f>
        <v/>
      </c>
      <c r="N268" s="72" t="str">
        <f>IF(ISNUMBER($L268),$L268-IF(AND($C268&lt;&gt;"",N($H268)&gt;0),N($M268)*$H268/SUMIF('Producción'!$C$5:$C$304,$C268,'Producción'!$H$5:$H$304),0),"")</f>
        <v/>
      </c>
      <c r="O268" s="48" t="str">
        <f>IF(AND($B268="",$F268=""),"",ML_RESP)</f>
        <v/>
      </c>
      <c r="P268" s="47" t="n"/>
      <c r="Q268" s="47" t="n"/>
      <c r="R268" s="47" t="n"/>
    </row>
    <row r="269">
      <c r="A269" s="42" t="inlineStr">
        <is>
          <t>P-265</t>
        </is>
      </c>
      <c r="B269" s="52" t="n"/>
      <c r="C269" s="43" t="str">
        <f>IF(AND($B269="",$F269=""),"",IF(COUNTIF('Plan Cultivos'!$D$5:$D$204,"?*")=1,INDEX('Plan Cultivos'!$A$5:$A$204,MATCH("?*",'Plan Cultivos'!$D$5:$D$204,0)),""))</f>
        <v/>
      </c>
      <c r="D269" s="41" t="str">
        <f>IF(AND($B269="",$F269=""),"",ML_N)</f>
        <v/>
      </c>
      <c r="E269" s="43" t="str">
        <f>IF($C269="","",IFERROR(VLOOKUP($C269,'Plan Cultivos'!$A$5:$D$204,4,FALSE)&amp;"",""))</f>
        <v/>
      </c>
      <c r="F269" s="74" t="n"/>
      <c r="G269" s="74" t="n"/>
      <c r="H269" s="55" t="str">
        <f>IF(ISNUMBER($F269),MAX(0,$F269-N($G269)),"")</f>
        <v/>
      </c>
      <c r="I269" s="43" t="n"/>
      <c r="J269" s="43" t="n"/>
      <c r="K269" s="69" t="n"/>
      <c r="L269" s="70" t="str">
        <f>IF(AND(ISNUMBER($H269),ISNUMBER($K269)),$H269*$K269,"")</f>
        <v/>
      </c>
      <c r="M269" s="70" t="str">
        <f>IF($C269="","",SUMIF('Insumos'!$B$5:$B$304,$C269,'Insumos'!$K$5:$K$304))</f>
        <v/>
      </c>
      <c r="N269" s="70" t="str">
        <f>IF(ISNUMBER($L269),$L269-IF(AND($C269&lt;&gt;"",N($H269)&gt;0),N($M269)*$H269/SUMIF('Producción'!$C$5:$C$304,$C269,'Producción'!$H$5:$H$304),0),"")</f>
        <v/>
      </c>
      <c r="O269" s="43" t="str">
        <f>IF(AND($B269="",$F269=""),"",ML_RESP)</f>
        <v/>
      </c>
      <c r="P269" s="45" t="n"/>
      <c r="Q269" s="45" t="n"/>
      <c r="R269" s="45" t="n"/>
    </row>
    <row r="270">
      <c r="A270" s="57" t="inlineStr">
        <is>
          <t>P-266</t>
        </is>
      </c>
      <c r="B270" s="59" t="n"/>
      <c r="C270" s="48" t="str">
        <f>IF(AND($B270="",$F270=""),"",IF(COUNTIF('Plan Cultivos'!$D$5:$D$204,"?*")=1,INDEX('Plan Cultivos'!$A$5:$A$204,MATCH("?*",'Plan Cultivos'!$D$5:$D$204,0)),""))</f>
        <v/>
      </c>
      <c r="D270" s="58" t="str">
        <f>IF(AND($B270="",$F270=""),"",ML_N)</f>
        <v/>
      </c>
      <c r="E270" s="48" t="str">
        <f>IF($C270="","",IFERROR(VLOOKUP($C270,'Plan Cultivos'!$A$5:$D$204,4,FALSE)&amp;"",""))</f>
        <v/>
      </c>
      <c r="F270" s="75" t="n"/>
      <c r="G270" s="75" t="n"/>
      <c r="H270" s="62" t="str">
        <f>IF(ISNUMBER($F270),MAX(0,$F270-N($G270)),"")</f>
        <v/>
      </c>
      <c r="I270" s="48" t="n"/>
      <c r="J270" s="48" t="n"/>
      <c r="K270" s="71" t="n"/>
      <c r="L270" s="72" t="str">
        <f>IF(AND(ISNUMBER($H270),ISNUMBER($K270)),$H270*$K270,"")</f>
        <v/>
      </c>
      <c r="M270" s="72" t="str">
        <f>IF($C270="","",SUMIF('Insumos'!$B$5:$B$304,$C270,'Insumos'!$K$5:$K$304))</f>
        <v/>
      </c>
      <c r="N270" s="72" t="str">
        <f>IF(ISNUMBER($L270),$L270-IF(AND($C270&lt;&gt;"",N($H270)&gt;0),N($M270)*$H270/SUMIF('Producción'!$C$5:$C$304,$C270,'Producción'!$H$5:$H$304),0),"")</f>
        <v/>
      </c>
      <c r="O270" s="48" t="str">
        <f>IF(AND($B270="",$F270=""),"",ML_RESP)</f>
        <v/>
      </c>
      <c r="P270" s="47" t="n"/>
      <c r="Q270" s="47" t="n"/>
      <c r="R270" s="47" t="n"/>
    </row>
    <row r="271">
      <c r="A271" s="42" t="inlineStr">
        <is>
          <t>P-267</t>
        </is>
      </c>
      <c r="B271" s="52" t="n"/>
      <c r="C271" s="43" t="str">
        <f>IF(AND($B271="",$F271=""),"",IF(COUNTIF('Plan Cultivos'!$D$5:$D$204,"?*")=1,INDEX('Plan Cultivos'!$A$5:$A$204,MATCH("?*",'Plan Cultivos'!$D$5:$D$204,0)),""))</f>
        <v/>
      </c>
      <c r="D271" s="41" t="str">
        <f>IF(AND($B271="",$F271=""),"",ML_N)</f>
        <v/>
      </c>
      <c r="E271" s="43" t="str">
        <f>IF($C271="","",IFERROR(VLOOKUP($C271,'Plan Cultivos'!$A$5:$D$204,4,FALSE)&amp;"",""))</f>
        <v/>
      </c>
      <c r="F271" s="74" t="n"/>
      <c r="G271" s="74" t="n"/>
      <c r="H271" s="55" t="str">
        <f>IF(ISNUMBER($F271),MAX(0,$F271-N($G271)),"")</f>
        <v/>
      </c>
      <c r="I271" s="43" t="n"/>
      <c r="J271" s="43" t="n"/>
      <c r="K271" s="69" t="n"/>
      <c r="L271" s="70" t="str">
        <f>IF(AND(ISNUMBER($H271),ISNUMBER($K271)),$H271*$K271,"")</f>
        <v/>
      </c>
      <c r="M271" s="70" t="str">
        <f>IF($C271="","",SUMIF('Insumos'!$B$5:$B$304,$C271,'Insumos'!$K$5:$K$304))</f>
        <v/>
      </c>
      <c r="N271" s="70" t="str">
        <f>IF(ISNUMBER($L271),$L271-IF(AND($C271&lt;&gt;"",N($H271)&gt;0),N($M271)*$H271/SUMIF('Producción'!$C$5:$C$304,$C271,'Producción'!$H$5:$H$304),0),"")</f>
        <v/>
      </c>
      <c r="O271" s="43" t="str">
        <f>IF(AND($B271="",$F271=""),"",ML_RESP)</f>
        <v/>
      </c>
      <c r="P271" s="45" t="n"/>
      <c r="Q271" s="45" t="n"/>
      <c r="R271" s="45" t="n"/>
    </row>
    <row r="272">
      <c r="A272" s="57" t="inlineStr">
        <is>
          <t>P-268</t>
        </is>
      </c>
      <c r="B272" s="59" t="n"/>
      <c r="C272" s="48" t="str">
        <f>IF(AND($B272="",$F272=""),"",IF(COUNTIF('Plan Cultivos'!$D$5:$D$204,"?*")=1,INDEX('Plan Cultivos'!$A$5:$A$204,MATCH("?*",'Plan Cultivos'!$D$5:$D$204,0)),""))</f>
        <v/>
      </c>
      <c r="D272" s="58" t="str">
        <f>IF(AND($B272="",$F272=""),"",ML_N)</f>
        <v/>
      </c>
      <c r="E272" s="48" t="str">
        <f>IF($C272="","",IFERROR(VLOOKUP($C272,'Plan Cultivos'!$A$5:$D$204,4,FALSE)&amp;"",""))</f>
        <v/>
      </c>
      <c r="F272" s="75" t="n"/>
      <c r="G272" s="75" t="n"/>
      <c r="H272" s="62" t="str">
        <f>IF(ISNUMBER($F272),MAX(0,$F272-N($G272)),"")</f>
        <v/>
      </c>
      <c r="I272" s="48" t="n"/>
      <c r="J272" s="48" t="n"/>
      <c r="K272" s="71" t="n"/>
      <c r="L272" s="72" t="str">
        <f>IF(AND(ISNUMBER($H272),ISNUMBER($K272)),$H272*$K272,"")</f>
        <v/>
      </c>
      <c r="M272" s="72" t="str">
        <f>IF($C272="","",SUMIF('Insumos'!$B$5:$B$304,$C272,'Insumos'!$K$5:$K$304))</f>
        <v/>
      </c>
      <c r="N272" s="72" t="str">
        <f>IF(ISNUMBER($L272),$L272-IF(AND($C272&lt;&gt;"",N($H272)&gt;0),N($M272)*$H272/SUMIF('Producción'!$C$5:$C$304,$C272,'Producción'!$H$5:$H$304),0),"")</f>
        <v/>
      </c>
      <c r="O272" s="48" t="str">
        <f>IF(AND($B272="",$F272=""),"",ML_RESP)</f>
        <v/>
      </c>
      <c r="P272" s="47" t="n"/>
      <c r="Q272" s="47" t="n"/>
      <c r="R272" s="47" t="n"/>
    </row>
    <row r="273">
      <c r="A273" s="42" t="inlineStr">
        <is>
          <t>P-269</t>
        </is>
      </c>
      <c r="B273" s="52" t="n"/>
      <c r="C273" s="43" t="str">
        <f>IF(AND($B273="",$F273=""),"",IF(COUNTIF('Plan Cultivos'!$D$5:$D$204,"?*")=1,INDEX('Plan Cultivos'!$A$5:$A$204,MATCH("?*",'Plan Cultivos'!$D$5:$D$204,0)),""))</f>
        <v/>
      </c>
      <c r="D273" s="41" t="str">
        <f>IF(AND($B273="",$F273=""),"",ML_N)</f>
        <v/>
      </c>
      <c r="E273" s="43" t="str">
        <f>IF($C273="","",IFERROR(VLOOKUP($C273,'Plan Cultivos'!$A$5:$D$204,4,FALSE)&amp;"",""))</f>
        <v/>
      </c>
      <c r="F273" s="74" t="n"/>
      <c r="G273" s="74" t="n"/>
      <c r="H273" s="55" t="str">
        <f>IF(ISNUMBER($F273),MAX(0,$F273-N($G273)),"")</f>
        <v/>
      </c>
      <c r="I273" s="43" t="n"/>
      <c r="J273" s="43" t="n"/>
      <c r="K273" s="69" t="n"/>
      <c r="L273" s="70" t="str">
        <f>IF(AND(ISNUMBER($H273),ISNUMBER($K273)),$H273*$K273,"")</f>
        <v/>
      </c>
      <c r="M273" s="70" t="str">
        <f>IF($C273="","",SUMIF('Insumos'!$B$5:$B$304,$C273,'Insumos'!$K$5:$K$304))</f>
        <v/>
      </c>
      <c r="N273" s="70" t="str">
        <f>IF(ISNUMBER($L273),$L273-IF(AND($C273&lt;&gt;"",N($H273)&gt;0),N($M273)*$H273/SUMIF('Producción'!$C$5:$C$304,$C273,'Producción'!$H$5:$H$304),0),"")</f>
        <v/>
      </c>
      <c r="O273" s="43" t="str">
        <f>IF(AND($B273="",$F273=""),"",ML_RESP)</f>
        <v/>
      </c>
      <c r="P273" s="45" t="n"/>
      <c r="Q273" s="45" t="n"/>
      <c r="R273" s="45" t="n"/>
    </row>
    <row r="274">
      <c r="A274" s="57" t="inlineStr">
        <is>
          <t>P-270</t>
        </is>
      </c>
      <c r="B274" s="59" t="n"/>
      <c r="C274" s="48" t="str">
        <f>IF(AND($B274="",$F274=""),"",IF(COUNTIF('Plan Cultivos'!$D$5:$D$204,"?*")=1,INDEX('Plan Cultivos'!$A$5:$A$204,MATCH("?*",'Plan Cultivos'!$D$5:$D$204,0)),""))</f>
        <v/>
      </c>
      <c r="D274" s="58" t="str">
        <f>IF(AND($B274="",$F274=""),"",ML_N)</f>
        <v/>
      </c>
      <c r="E274" s="48" t="str">
        <f>IF($C274="","",IFERROR(VLOOKUP($C274,'Plan Cultivos'!$A$5:$D$204,4,FALSE)&amp;"",""))</f>
        <v/>
      </c>
      <c r="F274" s="75" t="n"/>
      <c r="G274" s="75" t="n"/>
      <c r="H274" s="62" t="str">
        <f>IF(ISNUMBER($F274),MAX(0,$F274-N($G274)),"")</f>
        <v/>
      </c>
      <c r="I274" s="48" t="n"/>
      <c r="J274" s="48" t="n"/>
      <c r="K274" s="71" t="n"/>
      <c r="L274" s="72" t="str">
        <f>IF(AND(ISNUMBER($H274),ISNUMBER($K274)),$H274*$K274,"")</f>
        <v/>
      </c>
      <c r="M274" s="72" t="str">
        <f>IF($C274="","",SUMIF('Insumos'!$B$5:$B$304,$C274,'Insumos'!$K$5:$K$304))</f>
        <v/>
      </c>
      <c r="N274" s="72" t="str">
        <f>IF(ISNUMBER($L274),$L274-IF(AND($C274&lt;&gt;"",N($H274)&gt;0),N($M274)*$H274/SUMIF('Producción'!$C$5:$C$304,$C274,'Producción'!$H$5:$H$304),0),"")</f>
        <v/>
      </c>
      <c r="O274" s="48" t="str">
        <f>IF(AND($B274="",$F274=""),"",ML_RESP)</f>
        <v/>
      </c>
      <c r="P274" s="47" t="n"/>
      <c r="Q274" s="47" t="n"/>
      <c r="R274" s="47" t="n"/>
    </row>
    <row r="275">
      <c r="A275" s="42" t="inlineStr">
        <is>
          <t>P-271</t>
        </is>
      </c>
      <c r="B275" s="52" t="n"/>
      <c r="C275" s="43" t="str">
        <f>IF(AND($B275="",$F275=""),"",IF(COUNTIF('Plan Cultivos'!$D$5:$D$204,"?*")=1,INDEX('Plan Cultivos'!$A$5:$A$204,MATCH("?*",'Plan Cultivos'!$D$5:$D$204,0)),""))</f>
        <v/>
      </c>
      <c r="D275" s="41" t="str">
        <f>IF(AND($B275="",$F275=""),"",ML_N)</f>
        <v/>
      </c>
      <c r="E275" s="43" t="str">
        <f>IF($C275="","",IFERROR(VLOOKUP($C275,'Plan Cultivos'!$A$5:$D$204,4,FALSE)&amp;"",""))</f>
        <v/>
      </c>
      <c r="F275" s="74" t="n"/>
      <c r="G275" s="74" t="n"/>
      <c r="H275" s="55" t="str">
        <f>IF(ISNUMBER($F275),MAX(0,$F275-N($G275)),"")</f>
        <v/>
      </c>
      <c r="I275" s="43" t="n"/>
      <c r="J275" s="43" t="n"/>
      <c r="K275" s="69" t="n"/>
      <c r="L275" s="70" t="str">
        <f>IF(AND(ISNUMBER($H275),ISNUMBER($K275)),$H275*$K275,"")</f>
        <v/>
      </c>
      <c r="M275" s="70" t="str">
        <f>IF($C275="","",SUMIF('Insumos'!$B$5:$B$304,$C275,'Insumos'!$K$5:$K$304))</f>
        <v/>
      </c>
      <c r="N275" s="70" t="str">
        <f>IF(ISNUMBER($L275),$L275-IF(AND($C275&lt;&gt;"",N($H275)&gt;0),N($M275)*$H275/SUMIF('Producción'!$C$5:$C$304,$C275,'Producción'!$H$5:$H$304),0),"")</f>
        <v/>
      </c>
      <c r="O275" s="43" t="str">
        <f>IF(AND($B275="",$F275=""),"",ML_RESP)</f>
        <v/>
      </c>
      <c r="P275" s="45" t="n"/>
      <c r="Q275" s="45" t="n"/>
      <c r="R275" s="45" t="n"/>
    </row>
    <row r="276">
      <c r="A276" s="57" t="inlineStr">
        <is>
          <t>P-272</t>
        </is>
      </c>
      <c r="B276" s="59" t="n"/>
      <c r="C276" s="48" t="str">
        <f>IF(AND($B276="",$F276=""),"",IF(COUNTIF('Plan Cultivos'!$D$5:$D$204,"?*")=1,INDEX('Plan Cultivos'!$A$5:$A$204,MATCH("?*",'Plan Cultivos'!$D$5:$D$204,0)),""))</f>
        <v/>
      </c>
      <c r="D276" s="58" t="str">
        <f>IF(AND($B276="",$F276=""),"",ML_N)</f>
        <v/>
      </c>
      <c r="E276" s="48" t="str">
        <f>IF($C276="","",IFERROR(VLOOKUP($C276,'Plan Cultivos'!$A$5:$D$204,4,FALSE)&amp;"",""))</f>
        <v/>
      </c>
      <c r="F276" s="75" t="n"/>
      <c r="G276" s="75" t="n"/>
      <c r="H276" s="62" t="str">
        <f>IF(ISNUMBER($F276),MAX(0,$F276-N($G276)),"")</f>
        <v/>
      </c>
      <c r="I276" s="48" t="n"/>
      <c r="J276" s="48" t="n"/>
      <c r="K276" s="71" t="n"/>
      <c r="L276" s="72" t="str">
        <f>IF(AND(ISNUMBER($H276),ISNUMBER($K276)),$H276*$K276,"")</f>
        <v/>
      </c>
      <c r="M276" s="72" t="str">
        <f>IF($C276="","",SUMIF('Insumos'!$B$5:$B$304,$C276,'Insumos'!$K$5:$K$304))</f>
        <v/>
      </c>
      <c r="N276" s="72" t="str">
        <f>IF(ISNUMBER($L276),$L276-IF(AND($C276&lt;&gt;"",N($H276)&gt;0),N($M276)*$H276/SUMIF('Producción'!$C$5:$C$304,$C276,'Producción'!$H$5:$H$304),0),"")</f>
        <v/>
      </c>
      <c r="O276" s="48" t="str">
        <f>IF(AND($B276="",$F276=""),"",ML_RESP)</f>
        <v/>
      </c>
      <c r="P276" s="47" t="n"/>
      <c r="Q276" s="47" t="n"/>
      <c r="R276" s="47" t="n"/>
    </row>
    <row r="277">
      <c r="A277" s="42" t="inlineStr">
        <is>
          <t>P-273</t>
        </is>
      </c>
      <c r="B277" s="52" t="n"/>
      <c r="C277" s="43" t="str">
        <f>IF(AND($B277="",$F277=""),"",IF(COUNTIF('Plan Cultivos'!$D$5:$D$204,"?*")=1,INDEX('Plan Cultivos'!$A$5:$A$204,MATCH("?*",'Plan Cultivos'!$D$5:$D$204,0)),""))</f>
        <v/>
      </c>
      <c r="D277" s="41" t="str">
        <f>IF(AND($B277="",$F277=""),"",ML_N)</f>
        <v/>
      </c>
      <c r="E277" s="43" t="str">
        <f>IF($C277="","",IFERROR(VLOOKUP($C277,'Plan Cultivos'!$A$5:$D$204,4,FALSE)&amp;"",""))</f>
        <v/>
      </c>
      <c r="F277" s="74" t="n"/>
      <c r="G277" s="74" t="n"/>
      <c r="H277" s="55" t="str">
        <f>IF(ISNUMBER($F277),MAX(0,$F277-N($G277)),"")</f>
        <v/>
      </c>
      <c r="I277" s="43" t="n"/>
      <c r="J277" s="43" t="n"/>
      <c r="K277" s="69" t="n"/>
      <c r="L277" s="70" t="str">
        <f>IF(AND(ISNUMBER($H277),ISNUMBER($K277)),$H277*$K277,"")</f>
        <v/>
      </c>
      <c r="M277" s="70" t="str">
        <f>IF($C277="","",SUMIF('Insumos'!$B$5:$B$304,$C277,'Insumos'!$K$5:$K$304))</f>
        <v/>
      </c>
      <c r="N277" s="70" t="str">
        <f>IF(ISNUMBER($L277),$L277-IF(AND($C277&lt;&gt;"",N($H277)&gt;0),N($M277)*$H277/SUMIF('Producción'!$C$5:$C$304,$C277,'Producción'!$H$5:$H$304),0),"")</f>
        <v/>
      </c>
      <c r="O277" s="43" t="str">
        <f>IF(AND($B277="",$F277=""),"",ML_RESP)</f>
        <v/>
      </c>
      <c r="P277" s="45" t="n"/>
      <c r="Q277" s="45" t="n"/>
      <c r="R277" s="45" t="n"/>
    </row>
    <row r="278">
      <c r="A278" s="57" t="inlineStr">
        <is>
          <t>P-274</t>
        </is>
      </c>
      <c r="B278" s="59" t="n"/>
      <c r="C278" s="48" t="str">
        <f>IF(AND($B278="",$F278=""),"",IF(COUNTIF('Plan Cultivos'!$D$5:$D$204,"?*")=1,INDEX('Plan Cultivos'!$A$5:$A$204,MATCH("?*",'Plan Cultivos'!$D$5:$D$204,0)),""))</f>
        <v/>
      </c>
      <c r="D278" s="58" t="str">
        <f>IF(AND($B278="",$F278=""),"",ML_N)</f>
        <v/>
      </c>
      <c r="E278" s="48" t="str">
        <f>IF($C278="","",IFERROR(VLOOKUP($C278,'Plan Cultivos'!$A$5:$D$204,4,FALSE)&amp;"",""))</f>
        <v/>
      </c>
      <c r="F278" s="75" t="n"/>
      <c r="G278" s="75" t="n"/>
      <c r="H278" s="62" t="str">
        <f>IF(ISNUMBER($F278),MAX(0,$F278-N($G278)),"")</f>
        <v/>
      </c>
      <c r="I278" s="48" t="n"/>
      <c r="J278" s="48" t="n"/>
      <c r="K278" s="71" t="n"/>
      <c r="L278" s="72" t="str">
        <f>IF(AND(ISNUMBER($H278),ISNUMBER($K278)),$H278*$K278,"")</f>
        <v/>
      </c>
      <c r="M278" s="72" t="str">
        <f>IF($C278="","",SUMIF('Insumos'!$B$5:$B$304,$C278,'Insumos'!$K$5:$K$304))</f>
        <v/>
      </c>
      <c r="N278" s="72" t="str">
        <f>IF(ISNUMBER($L278),$L278-IF(AND($C278&lt;&gt;"",N($H278)&gt;0),N($M278)*$H278/SUMIF('Producción'!$C$5:$C$304,$C278,'Producción'!$H$5:$H$304),0),"")</f>
        <v/>
      </c>
      <c r="O278" s="48" t="str">
        <f>IF(AND($B278="",$F278=""),"",ML_RESP)</f>
        <v/>
      </c>
      <c r="P278" s="47" t="n"/>
      <c r="Q278" s="47" t="n"/>
      <c r="R278" s="47" t="n"/>
    </row>
    <row r="279">
      <c r="A279" s="42" t="inlineStr">
        <is>
          <t>P-275</t>
        </is>
      </c>
      <c r="B279" s="52" t="n"/>
      <c r="C279" s="43" t="str">
        <f>IF(AND($B279="",$F279=""),"",IF(COUNTIF('Plan Cultivos'!$D$5:$D$204,"?*")=1,INDEX('Plan Cultivos'!$A$5:$A$204,MATCH("?*",'Plan Cultivos'!$D$5:$D$204,0)),""))</f>
        <v/>
      </c>
      <c r="D279" s="41" t="str">
        <f>IF(AND($B279="",$F279=""),"",ML_N)</f>
        <v/>
      </c>
      <c r="E279" s="43" t="str">
        <f>IF($C279="","",IFERROR(VLOOKUP($C279,'Plan Cultivos'!$A$5:$D$204,4,FALSE)&amp;"",""))</f>
        <v/>
      </c>
      <c r="F279" s="74" t="n"/>
      <c r="G279" s="74" t="n"/>
      <c r="H279" s="55" t="str">
        <f>IF(ISNUMBER($F279),MAX(0,$F279-N($G279)),"")</f>
        <v/>
      </c>
      <c r="I279" s="43" t="n"/>
      <c r="J279" s="43" t="n"/>
      <c r="K279" s="69" t="n"/>
      <c r="L279" s="70" t="str">
        <f>IF(AND(ISNUMBER($H279),ISNUMBER($K279)),$H279*$K279,"")</f>
        <v/>
      </c>
      <c r="M279" s="70" t="str">
        <f>IF($C279="","",SUMIF('Insumos'!$B$5:$B$304,$C279,'Insumos'!$K$5:$K$304))</f>
        <v/>
      </c>
      <c r="N279" s="70" t="str">
        <f>IF(ISNUMBER($L279),$L279-IF(AND($C279&lt;&gt;"",N($H279)&gt;0),N($M279)*$H279/SUMIF('Producción'!$C$5:$C$304,$C279,'Producción'!$H$5:$H$304),0),"")</f>
        <v/>
      </c>
      <c r="O279" s="43" t="str">
        <f>IF(AND($B279="",$F279=""),"",ML_RESP)</f>
        <v/>
      </c>
      <c r="P279" s="45" t="n"/>
      <c r="Q279" s="45" t="n"/>
      <c r="R279" s="45" t="n"/>
    </row>
    <row r="280">
      <c r="A280" s="57" t="inlineStr">
        <is>
          <t>P-276</t>
        </is>
      </c>
      <c r="B280" s="59" t="n"/>
      <c r="C280" s="48" t="str">
        <f>IF(AND($B280="",$F280=""),"",IF(COUNTIF('Plan Cultivos'!$D$5:$D$204,"?*")=1,INDEX('Plan Cultivos'!$A$5:$A$204,MATCH("?*",'Plan Cultivos'!$D$5:$D$204,0)),""))</f>
        <v/>
      </c>
      <c r="D280" s="58" t="str">
        <f>IF(AND($B280="",$F280=""),"",ML_N)</f>
        <v/>
      </c>
      <c r="E280" s="48" t="str">
        <f>IF($C280="","",IFERROR(VLOOKUP($C280,'Plan Cultivos'!$A$5:$D$204,4,FALSE)&amp;"",""))</f>
        <v/>
      </c>
      <c r="F280" s="75" t="n"/>
      <c r="G280" s="75" t="n"/>
      <c r="H280" s="62" t="str">
        <f>IF(ISNUMBER($F280),MAX(0,$F280-N($G280)),"")</f>
        <v/>
      </c>
      <c r="I280" s="48" t="n"/>
      <c r="J280" s="48" t="n"/>
      <c r="K280" s="71" t="n"/>
      <c r="L280" s="72" t="str">
        <f>IF(AND(ISNUMBER($H280),ISNUMBER($K280)),$H280*$K280,"")</f>
        <v/>
      </c>
      <c r="M280" s="72" t="str">
        <f>IF($C280="","",SUMIF('Insumos'!$B$5:$B$304,$C280,'Insumos'!$K$5:$K$304))</f>
        <v/>
      </c>
      <c r="N280" s="72" t="str">
        <f>IF(ISNUMBER($L280),$L280-IF(AND($C280&lt;&gt;"",N($H280)&gt;0),N($M280)*$H280/SUMIF('Producción'!$C$5:$C$304,$C280,'Producción'!$H$5:$H$304),0),"")</f>
        <v/>
      </c>
      <c r="O280" s="48" t="str">
        <f>IF(AND($B280="",$F280=""),"",ML_RESP)</f>
        <v/>
      </c>
      <c r="P280" s="47" t="n"/>
      <c r="Q280" s="47" t="n"/>
      <c r="R280" s="47" t="n"/>
    </row>
    <row r="281">
      <c r="A281" s="42" t="inlineStr">
        <is>
          <t>P-277</t>
        </is>
      </c>
      <c r="B281" s="52" t="n"/>
      <c r="C281" s="43" t="str">
        <f>IF(AND($B281="",$F281=""),"",IF(COUNTIF('Plan Cultivos'!$D$5:$D$204,"?*")=1,INDEX('Plan Cultivos'!$A$5:$A$204,MATCH("?*",'Plan Cultivos'!$D$5:$D$204,0)),""))</f>
        <v/>
      </c>
      <c r="D281" s="41" t="str">
        <f>IF(AND($B281="",$F281=""),"",ML_N)</f>
        <v/>
      </c>
      <c r="E281" s="43" t="str">
        <f>IF($C281="","",IFERROR(VLOOKUP($C281,'Plan Cultivos'!$A$5:$D$204,4,FALSE)&amp;"",""))</f>
        <v/>
      </c>
      <c r="F281" s="74" t="n"/>
      <c r="G281" s="74" t="n"/>
      <c r="H281" s="55" t="str">
        <f>IF(ISNUMBER($F281),MAX(0,$F281-N($G281)),"")</f>
        <v/>
      </c>
      <c r="I281" s="43" t="n"/>
      <c r="J281" s="43" t="n"/>
      <c r="K281" s="69" t="n"/>
      <c r="L281" s="70" t="str">
        <f>IF(AND(ISNUMBER($H281),ISNUMBER($K281)),$H281*$K281,"")</f>
        <v/>
      </c>
      <c r="M281" s="70" t="str">
        <f>IF($C281="","",SUMIF('Insumos'!$B$5:$B$304,$C281,'Insumos'!$K$5:$K$304))</f>
        <v/>
      </c>
      <c r="N281" s="70" t="str">
        <f>IF(ISNUMBER($L281),$L281-IF(AND($C281&lt;&gt;"",N($H281)&gt;0),N($M281)*$H281/SUMIF('Producción'!$C$5:$C$304,$C281,'Producción'!$H$5:$H$304),0),"")</f>
        <v/>
      </c>
      <c r="O281" s="43" t="str">
        <f>IF(AND($B281="",$F281=""),"",ML_RESP)</f>
        <v/>
      </c>
      <c r="P281" s="45" t="n"/>
      <c r="Q281" s="45" t="n"/>
      <c r="R281" s="45" t="n"/>
    </row>
    <row r="282">
      <c r="A282" s="57" t="inlineStr">
        <is>
          <t>P-278</t>
        </is>
      </c>
      <c r="B282" s="59" t="n"/>
      <c r="C282" s="48" t="str">
        <f>IF(AND($B282="",$F282=""),"",IF(COUNTIF('Plan Cultivos'!$D$5:$D$204,"?*")=1,INDEX('Plan Cultivos'!$A$5:$A$204,MATCH("?*",'Plan Cultivos'!$D$5:$D$204,0)),""))</f>
        <v/>
      </c>
      <c r="D282" s="58" t="str">
        <f>IF(AND($B282="",$F282=""),"",ML_N)</f>
        <v/>
      </c>
      <c r="E282" s="48" t="str">
        <f>IF($C282="","",IFERROR(VLOOKUP($C282,'Plan Cultivos'!$A$5:$D$204,4,FALSE)&amp;"",""))</f>
        <v/>
      </c>
      <c r="F282" s="75" t="n"/>
      <c r="G282" s="75" t="n"/>
      <c r="H282" s="62" t="str">
        <f>IF(ISNUMBER($F282),MAX(0,$F282-N($G282)),"")</f>
        <v/>
      </c>
      <c r="I282" s="48" t="n"/>
      <c r="J282" s="48" t="n"/>
      <c r="K282" s="71" t="n"/>
      <c r="L282" s="72" t="str">
        <f>IF(AND(ISNUMBER($H282),ISNUMBER($K282)),$H282*$K282,"")</f>
        <v/>
      </c>
      <c r="M282" s="72" t="str">
        <f>IF($C282="","",SUMIF('Insumos'!$B$5:$B$304,$C282,'Insumos'!$K$5:$K$304))</f>
        <v/>
      </c>
      <c r="N282" s="72" t="str">
        <f>IF(ISNUMBER($L282),$L282-IF(AND($C282&lt;&gt;"",N($H282)&gt;0),N($M282)*$H282/SUMIF('Producción'!$C$5:$C$304,$C282,'Producción'!$H$5:$H$304),0),"")</f>
        <v/>
      </c>
      <c r="O282" s="48" t="str">
        <f>IF(AND($B282="",$F282=""),"",ML_RESP)</f>
        <v/>
      </c>
      <c r="P282" s="47" t="n"/>
      <c r="Q282" s="47" t="n"/>
      <c r="R282" s="47" t="n"/>
    </row>
    <row r="283">
      <c r="A283" s="42" t="inlineStr">
        <is>
          <t>P-279</t>
        </is>
      </c>
      <c r="B283" s="52" t="n"/>
      <c r="C283" s="43" t="str">
        <f>IF(AND($B283="",$F283=""),"",IF(COUNTIF('Plan Cultivos'!$D$5:$D$204,"?*")=1,INDEX('Plan Cultivos'!$A$5:$A$204,MATCH("?*",'Plan Cultivos'!$D$5:$D$204,0)),""))</f>
        <v/>
      </c>
      <c r="D283" s="41" t="str">
        <f>IF(AND($B283="",$F283=""),"",ML_N)</f>
        <v/>
      </c>
      <c r="E283" s="43" t="str">
        <f>IF($C283="","",IFERROR(VLOOKUP($C283,'Plan Cultivos'!$A$5:$D$204,4,FALSE)&amp;"",""))</f>
        <v/>
      </c>
      <c r="F283" s="74" t="n"/>
      <c r="G283" s="74" t="n"/>
      <c r="H283" s="55" t="str">
        <f>IF(ISNUMBER($F283),MAX(0,$F283-N($G283)),"")</f>
        <v/>
      </c>
      <c r="I283" s="43" t="n"/>
      <c r="J283" s="43" t="n"/>
      <c r="K283" s="69" t="n"/>
      <c r="L283" s="70" t="str">
        <f>IF(AND(ISNUMBER($H283),ISNUMBER($K283)),$H283*$K283,"")</f>
        <v/>
      </c>
      <c r="M283" s="70" t="str">
        <f>IF($C283="","",SUMIF('Insumos'!$B$5:$B$304,$C283,'Insumos'!$K$5:$K$304))</f>
        <v/>
      </c>
      <c r="N283" s="70" t="str">
        <f>IF(ISNUMBER($L283),$L283-IF(AND($C283&lt;&gt;"",N($H283)&gt;0),N($M283)*$H283/SUMIF('Producción'!$C$5:$C$304,$C283,'Producción'!$H$5:$H$304),0),"")</f>
        <v/>
      </c>
      <c r="O283" s="43" t="str">
        <f>IF(AND($B283="",$F283=""),"",ML_RESP)</f>
        <v/>
      </c>
      <c r="P283" s="45" t="n"/>
      <c r="Q283" s="45" t="n"/>
      <c r="R283" s="45" t="n"/>
    </row>
    <row r="284">
      <c r="A284" s="57" t="inlineStr">
        <is>
          <t>P-280</t>
        </is>
      </c>
      <c r="B284" s="59" t="n"/>
      <c r="C284" s="48" t="str">
        <f>IF(AND($B284="",$F284=""),"",IF(COUNTIF('Plan Cultivos'!$D$5:$D$204,"?*")=1,INDEX('Plan Cultivos'!$A$5:$A$204,MATCH("?*",'Plan Cultivos'!$D$5:$D$204,0)),""))</f>
        <v/>
      </c>
      <c r="D284" s="58" t="str">
        <f>IF(AND($B284="",$F284=""),"",ML_N)</f>
        <v/>
      </c>
      <c r="E284" s="48" t="str">
        <f>IF($C284="","",IFERROR(VLOOKUP($C284,'Plan Cultivos'!$A$5:$D$204,4,FALSE)&amp;"",""))</f>
        <v/>
      </c>
      <c r="F284" s="75" t="n"/>
      <c r="G284" s="75" t="n"/>
      <c r="H284" s="62" t="str">
        <f>IF(ISNUMBER($F284),MAX(0,$F284-N($G284)),"")</f>
        <v/>
      </c>
      <c r="I284" s="48" t="n"/>
      <c r="J284" s="48" t="n"/>
      <c r="K284" s="71" t="n"/>
      <c r="L284" s="72" t="str">
        <f>IF(AND(ISNUMBER($H284),ISNUMBER($K284)),$H284*$K284,"")</f>
        <v/>
      </c>
      <c r="M284" s="72" t="str">
        <f>IF($C284="","",SUMIF('Insumos'!$B$5:$B$304,$C284,'Insumos'!$K$5:$K$304))</f>
        <v/>
      </c>
      <c r="N284" s="72" t="str">
        <f>IF(ISNUMBER($L284),$L284-IF(AND($C284&lt;&gt;"",N($H284)&gt;0),N($M284)*$H284/SUMIF('Producción'!$C$5:$C$304,$C284,'Producción'!$H$5:$H$304),0),"")</f>
        <v/>
      </c>
      <c r="O284" s="48" t="str">
        <f>IF(AND($B284="",$F284=""),"",ML_RESP)</f>
        <v/>
      </c>
      <c r="P284" s="47" t="n"/>
      <c r="Q284" s="47" t="n"/>
      <c r="R284" s="47" t="n"/>
    </row>
    <row r="285">
      <c r="A285" s="42" t="inlineStr">
        <is>
          <t>P-281</t>
        </is>
      </c>
      <c r="B285" s="52" t="n"/>
      <c r="C285" s="43" t="str">
        <f>IF(AND($B285="",$F285=""),"",IF(COUNTIF('Plan Cultivos'!$D$5:$D$204,"?*")=1,INDEX('Plan Cultivos'!$A$5:$A$204,MATCH("?*",'Plan Cultivos'!$D$5:$D$204,0)),""))</f>
        <v/>
      </c>
      <c r="D285" s="41" t="str">
        <f>IF(AND($B285="",$F285=""),"",ML_N)</f>
        <v/>
      </c>
      <c r="E285" s="43" t="str">
        <f>IF($C285="","",IFERROR(VLOOKUP($C285,'Plan Cultivos'!$A$5:$D$204,4,FALSE)&amp;"",""))</f>
        <v/>
      </c>
      <c r="F285" s="74" t="n"/>
      <c r="G285" s="74" t="n"/>
      <c r="H285" s="55" t="str">
        <f>IF(ISNUMBER($F285),MAX(0,$F285-N($G285)),"")</f>
        <v/>
      </c>
      <c r="I285" s="43" t="n"/>
      <c r="J285" s="43" t="n"/>
      <c r="K285" s="69" t="n"/>
      <c r="L285" s="70" t="str">
        <f>IF(AND(ISNUMBER($H285),ISNUMBER($K285)),$H285*$K285,"")</f>
        <v/>
      </c>
      <c r="M285" s="70" t="str">
        <f>IF($C285="","",SUMIF('Insumos'!$B$5:$B$304,$C285,'Insumos'!$K$5:$K$304))</f>
        <v/>
      </c>
      <c r="N285" s="70" t="str">
        <f>IF(ISNUMBER($L285),$L285-IF(AND($C285&lt;&gt;"",N($H285)&gt;0),N($M285)*$H285/SUMIF('Producción'!$C$5:$C$304,$C285,'Producción'!$H$5:$H$304),0),"")</f>
        <v/>
      </c>
      <c r="O285" s="43" t="str">
        <f>IF(AND($B285="",$F285=""),"",ML_RESP)</f>
        <v/>
      </c>
      <c r="P285" s="45" t="n"/>
      <c r="Q285" s="45" t="n"/>
      <c r="R285" s="45" t="n"/>
    </row>
    <row r="286">
      <c r="A286" s="57" t="inlineStr">
        <is>
          <t>P-282</t>
        </is>
      </c>
      <c r="B286" s="59" t="n"/>
      <c r="C286" s="48" t="str">
        <f>IF(AND($B286="",$F286=""),"",IF(COUNTIF('Plan Cultivos'!$D$5:$D$204,"?*")=1,INDEX('Plan Cultivos'!$A$5:$A$204,MATCH("?*",'Plan Cultivos'!$D$5:$D$204,0)),""))</f>
        <v/>
      </c>
      <c r="D286" s="58" t="str">
        <f>IF(AND($B286="",$F286=""),"",ML_N)</f>
        <v/>
      </c>
      <c r="E286" s="48" t="str">
        <f>IF($C286="","",IFERROR(VLOOKUP($C286,'Plan Cultivos'!$A$5:$D$204,4,FALSE)&amp;"",""))</f>
        <v/>
      </c>
      <c r="F286" s="75" t="n"/>
      <c r="G286" s="75" t="n"/>
      <c r="H286" s="62" t="str">
        <f>IF(ISNUMBER($F286),MAX(0,$F286-N($G286)),"")</f>
        <v/>
      </c>
      <c r="I286" s="48" t="n"/>
      <c r="J286" s="48" t="n"/>
      <c r="K286" s="71" t="n"/>
      <c r="L286" s="72" t="str">
        <f>IF(AND(ISNUMBER($H286),ISNUMBER($K286)),$H286*$K286,"")</f>
        <v/>
      </c>
      <c r="M286" s="72" t="str">
        <f>IF($C286="","",SUMIF('Insumos'!$B$5:$B$304,$C286,'Insumos'!$K$5:$K$304))</f>
        <v/>
      </c>
      <c r="N286" s="72" t="str">
        <f>IF(ISNUMBER($L286),$L286-IF(AND($C286&lt;&gt;"",N($H286)&gt;0),N($M286)*$H286/SUMIF('Producción'!$C$5:$C$304,$C286,'Producción'!$H$5:$H$304),0),"")</f>
        <v/>
      </c>
      <c r="O286" s="48" t="str">
        <f>IF(AND($B286="",$F286=""),"",ML_RESP)</f>
        <v/>
      </c>
      <c r="P286" s="47" t="n"/>
      <c r="Q286" s="47" t="n"/>
      <c r="R286" s="47" t="n"/>
    </row>
    <row r="287">
      <c r="A287" s="42" t="inlineStr">
        <is>
          <t>P-283</t>
        </is>
      </c>
      <c r="B287" s="52" t="n"/>
      <c r="C287" s="43" t="str">
        <f>IF(AND($B287="",$F287=""),"",IF(COUNTIF('Plan Cultivos'!$D$5:$D$204,"?*")=1,INDEX('Plan Cultivos'!$A$5:$A$204,MATCH("?*",'Plan Cultivos'!$D$5:$D$204,0)),""))</f>
        <v/>
      </c>
      <c r="D287" s="41" t="str">
        <f>IF(AND($B287="",$F287=""),"",ML_N)</f>
        <v/>
      </c>
      <c r="E287" s="43" t="str">
        <f>IF($C287="","",IFERROR(VLOOKUP($C287,'Plan Cultivos'!$A$5:$D$204,4,FALSE)&amp;"",""))</f>
        <v/>
      </c>
      <c r="F287" s="74" t="n"/>
      <c r="G287" s="74" t="n"/>
      <c r="H287" s="55" t="str">
        <f>IF(ISNUMBER($F287),MAX(0,$F287-N($G287)),"")</f>
        <v/>
      </c>
      <c r="I287" s="43" t="n"/>
      <c r="J287" s="43" t="n"/>
      <c r="K287" s="69" t="n"/>
      <c r="L287" s="70" t="str">
        <f>IF(AND(ISNUMBER($H287),ISNUMBER($K287)),$H287*$K287,"")</f>
        <v/>
      </c>
      <c r="M287" s="70" t="str">
        <f>IF($C287="","",SUMIF('Insumos'!$B$5:$B$304,$C287,'Insumos'!$K$5:$K$304))</f>
        <v/>
      </c>
      <c r="N287" s="70" t="str">
        <f>IF(ISNUMBER($L287),$L287-IF(AND($C287&lt;&gt;"",N($H287)&gt;0),N($M287)*$H287/SUMIF('Producción'!$C$5:$C$304,$C287,'Producción'!$H$5:$H$304),0),"")</f>
        <v/>
      </c>
      <c r="O287" s="43" t="str">
        <f>IF(AND($B287="",$F287=""),"",ML_RESP)</f>
        <v/>
      </c>
      <c r="P287" s="45" t="n"/>
      <c r="Q287" s="45" t="n"/>
      <c r="R287" s="45" t="n"/>
    </row>
    <row r="288">
      <c r="A288" s="57" t="inlineStr">
        <is>
          <t>P-284</t>
        </is>
      </c>
      <c r="B288" s="59" t="n"/>
      <c r="C288" s="48" t="str">
        <f>IF(AND($B288="",$F288=""),"",IF(COUNTIF('Plan Cultivos'!$D$5:$D$204,"?*")=1,INDEX('Plan Cultivos'!$A$5:$A$204,MATCH("?*",'Plan Cultivos'!$D$5:$D$204,0)),""))</f>
        <v/>
      </c>
      <c r="D288" s="58" t="str">
        <f>IF(AND($B288="",$F288=""),"",ML_N)</f>
        <v/>
      </c>
      <c r="E288" s="48" t="str">
        <f>IF($C288="","",IFERROR(VLOOKUP($C288,'Plan Cultivos'!$A$5:$D$204,4,FALSE)&amp;"",""))</f>
        <v/>
      </c>
      <c r="F288" s="75" t="n"/>
      <c r="G288" s="75" t="n"/>
      <c r="H288" s="62" t="str">
        <f>IF(ISNUMBER($F288),MAX(0,$F288-N($G288)),"")</f>
        <v/>
      </c>
      <c r="I288" s="48" t="n"/>
      <c r="J288" s="48" t="n"/>
      <c r="K288" s="71" t="n"/>
      <c r="L288" s="72" t="str">
        <f>IF(AND(ISNUMBER($H288),ISNUMBER($K288)),$H288*$K288,"")</f>
        <v/>
      </c>
      <c r="M288" s="72" t="str">
        <f>IF($C288="","",SUMIF('Insumos'!$B$5:$B$304,$C288,'Insumos'!$K$5:$K$304))</f>
        <v/>
      </c>
      <c r="N288" s="72" t="str">
        <f>IF(ISNUMBER($L288),$L288-IF(AND($C288&lt;&gt;"",N($H288)&gt;0),N($M288)*$H288/SUMIF('Producción'!$C$5:$C$304,$C288,'Producción'!$H$5:$H$304),0),"")</f>
        <v/>
      </c>
      <c r="O288" s="48" t="str">
        <f>IF(AND($B288="",$F288=""),"",ML_RESP)</f>
        <v/>
      </c>
      <c r="P288" s="47" t="n"/>
      <c r="Q288" s="47" t="n"/>
      <c r="R288" s="47" t="n"/>
    </row>
    <row r="289">
      <c r="A289" s="42" t="inlineStr">
        <is>
          <t>P-285</t>
        </is>
      </c>
      <c r="B289" s="52" t="n"/>
      <c r="C289" s="43" t="str">
        <f>IF(AND($B289="",$F289=""),"",IF(COUNTIF('Plan Cultivos'!$D$5:$D$204,"?*")=1,INDEX('Plan Cultivos'!$A$5:$A$204,MATCH("?*",'Plan Cultivos'!$D$5:$D$204,0)),""))</f>
        <v/>
      </c>
      <c r="D289" s="41" t="str">
        <f>IF(AND($B289="",$F289=""),"",ML_N)</f>
        <v/>
      </c>
      <c r="E289" s="43" t="str">
        <f>IF($C289="","",IFERROR(VLOOKUP($C289,'Plan Cultivos'!$A$5:$D$204,4,FALSE)&amp;"",""))</f>
        <v/>
      </c>
      <c r="F289" s="74" t="n"/>
      <c r="G289" s="74" t="n"/>
      <c r="H289" s="55" t="str">
        <f>IF(ISNUMBER($F289),MAX(0,$F289-N($G289)),"")</f>
        <v/>
      </c>
      <c r="I289" s="43" t="n"/>
      <c r="J289" s="43" t="n"/>
      <c r="K289" s="69" t="n"/>
      <c r="L289" s="70" t="str">
        <f>IF(AND(ISNUMBER($H289),ISNUMBER($K289)),$H289*$K289,"")</f>
        <v/>
      </c>
      <c r="M289" s="70" t="str">
        <f>IF($C289="","",SUMIF('Insumos'!$B$5:$B$304,$C289,'Insumos'!$K$5:$K$304))</f>
        <v/>
      </c>
      <c r="N289" s="70" t="str">
        <f>IF(ISNUMBER($L289),$L289-IF(AND($C289&lt;&gt;"",N($H289)&gt;0),N($M289)*$H289/SUMIF('Producción'!$C$5:$C$304,$C289,'Producción'!$H$5:$H$304),0),"")</f>
        <v/>
      </c>
      <c r="O289" s="43" t="str">
        <f>IF(AND($B289="",$F289=""),"",ML_RESP)</f>
        <v/>
      </c>
      <c r="P289" s="45" t="n"/>
      <c r="Q289" s="45" t="n"/>
      <c r="R289" s="45" t="n"/>
    </row>
    <row r="290">
      <c r="A290" s="57" t="inlineStr">
        <is>
          <t>P-286</t>
        </is>
      </c>
      <c r="B290" s="59" t="n"/>
      <c r="C290" s="48" t="str">
        <f>IF(AND($B290="",$F290=""),"",IF(COUNTIF('Plan Cultivos'!$D$5:$D$204,"?*")=1,INDEX('Plan Cultivos'!$A$5:$A$204,MATCH("?*",'Plan Cultivos'!$D$5:$D$204,0)),""))</f>
        <v/>
      </c>
      <c r="D290" s="58" t="str">
        <f>IF(AND($B290="",$F290=""),"",ML_N)</f>
        <v/>
      </c>
      <c r="E290" s="48" t="str">
        <f>IF($C290="","",IFERROR(VLOOKUP($C290,'Plan Cultivos'!$A$5:$D$204,4,FALSE)&amp;"",""))</f>
        <v/>
      </c>
      <c r="F290" s="75" t="n"/>
      <c r="G290" s="75" t="n"/>
      <c r="H290" s="62" t="str">
        <f>IF(ISNUMBER($F290),MAX(0,$F290-N($G290)),"")</f>
        <v/>
      </c>
      <c r="I290" s="48" t="n"/>
      <c r="J290" s="48" t="n"/>
      <c r="K290" s="71" t="n"/>
      <c r="L290" s="72" t="str">
        <f>IF(AND(ISNUMBER($H290),ISNUMBER($K290)),$H290*$K290,"")</f>
        <v/>
      </c>
      <c r="M290" s="72" t="str">
        <f>IF($C290="","",SUMIF('Insumos'!$B$5:$B$304,$C290,'Insumos'!$K$5:$K$304))</f>
        <v/>
      </c>
      <c r="N290" s="72" t="str">
        <f>IF(ISNUMBER($L290),$L290-IF(AND($C290&lt;&gt;"",N($H290)&gt;0),N($M290)*$H290/SUMIF('Producción'!$C$5:$C$304,$C290,'Producción'!$H$5:$H$304),0),"")</f>
        <v/>
      </c>
      <c r="O290" s="48" t="str">
        <f>IF(AND($B290="",$F290=""),"",ML_RESP)</f>
        <v/>
      </c>
      <c r="P290" s="47" t="n"/>
      <c r="Q290" s="47" t="n"/>
      <c r="R290" s="47" t="n"/>
    </row>
    <row r="291">
      <c r="A291" s="42" t="inlineStr">
        <is>
          <t>P-287</t>
        </is>
      </c>
      <c r="B291" s="52" t="n"/>
      <c r="C291" s="43" t="str">
        <f>IF(AND($B291="",$F291=""),"",IF(COUNTIF('Plan Cultivos'!$D$5:$D$204,"?*")=1,INDEX('Plan Cultivos'!$A$5:$A$204,MATCH("?*",'Plan Cultivos'!$D$5:$D$204,0)),""))</f>
        <v/>
      </c>
      <c r="D291" s="41" t="str">
        <f>IF(AND($B291="",$F291=""),"",ML_N)</f>
        <v/>
      </c>
      <c r="E291" s="43" t="str">
        <f>IF($C291="","",IFERROR(VLOOKUP($C291,'Plan Cultivos'!$A$5:$D$204,4,FALSE)&amp;"",""))</f>
        <v/>
      </c>
      <c r="F291" s="74" t="n"/>
      <c r="G291" s="74" t="n"/>
      <c r="H291" s="55" t="str">
        <f>IF(ISNUMBER($F291),MAX(0,$F291-N($G291)),"")</f>
        <v/>
      </c>
      <c r="I291" s="43" t="n"/>
      <c r="J291" s="43" t="n"/>
      <c r="K291" s="69" t="n"/>
      <c r="L291" s="70" t="str">
        <f>IF(AND(ISNUMBER($H291),ISNUMBER($K291)),$H291*$K291,"")</f>
        <v/>
      </c>
      <c r="M291" s="70" t="str">
        <f>IF($C291="","",SUMIF('Insumos'!$B$5:$B$304,$C291,'Insumos'!$K$5:$K$304))</f>
        <v/>
      </c>
      <c r="N291" s="70" t="str">
        <f>IF(ISNUMBER($L291),$L291-IF(AND($C291&lt;&gt;"",N($H291)&gt;0),N($M291)*$H291/SUMIF('Producción'!$C$5:$C$304,$C291,'Producción'!$H$5:$H$304),0),"")</f>
        <v/>
      </c>
      <c r="O291" s="43" t="str">
        <f>IF(AND($B291="",$F291=""),"",ML_RESP)</f>
        <v/>
      </c>
      <c r="P291" s="45" t="n"/>
      <c r="Q291" s="45" t="n"/>
      <c r="R291" s="45" t="n"/>
    </row>
    <row r="292">
      <c r="A292" s="57" t="inlineStr">
        <is>
          <t>P-288</t>
        </is>
      </c>
      <c r="B292" s="59" t="n"/>
      <c r="C292" s="48" t="str">
        <f>IF(AND($B292="",$F292=""),"",IF(COUNTIF('Plan Cultivos'!$D$5:$D$204,"?*")=1,INDEX('Plan Cultivos'!$A$5:$A$204,MATCH("?*",'Plan Cultivos'!$D$5:$D$204,0)),""))</f>
        <v/>
      </c>
      <c r="D292" s="58" t="str">
        <f>IF(AND($B292="",$F292=""),"",ML_N)</f>
        <v/>
      </c>
      <c r="E292" s="48" t="str">
        <f>IF($C292="","",IFERROR(VLOOKUP($C292,'Plan Cultivos'!$A$5:$D$204,4,FALSE)&amp;"",""))</f>
        <v/>
      </c>
      <c r="F292" s="75" t="n"/>
      <c r="G292" s="75" t="n"/>
      <c r="H292" s="62" t="str">
        <f>IF(ISNUMBER($F292),MAX(0,$F292-N($G292)),"")</f>
        <v/>
      </c>
      <c r="I292" s="48" t="n"/>
      <c r="J292" s="48" t="n"/>
      <c r="K292" s="71" t="n"/>
      <c r="L292" s="72" t="str">
        <f>IF(AND(ISNUMBER($H292),ISNUMBER($K292)),$H292*$K292,"")</f>
        <v/>
      </c>
      <c r="M292" s="72" t="str">
        <f>IF($C292="","",SUMIF('Insumos'!$B$5:$B$304,$C292,'Insumos'!$K$5:$K$304))</f>
        <v/>
      </c>
      <c r="N292" s="72" t="str">
        <f>IF(ISNUMBER($L292),$L292-IF(AND($C292&lt;&gt;"",N($H292)&gt;0),N($M292)*$H292/SUMIF('Producción'!$C$5:$C$304,$C292,'Producción'!$H$5:$H$304),0),"")</f>
        <v/>
      </c>
      <c r="O292" s="48" t="str">
        <f>IF(AND($B292="",$F292=""),"",ML_RESP)</f>
        <v/>
      </c>
      <c r="P292" s="47" t="n"/>
      <c r="Q292" s="47" t="n"/>
      <c r="R292" s="47" t="n"/>
    </row>
    <row r="293">
      <c r="A293" s="42" t="inlineStr">
        <is>
          <t>P-289</t>
        </is>
      </c>
      <c r="B293" s="52" t="n"/>
      <c r="C293" s="43" t="str">
        <f>IF(AND($B293="",$F293=""),"",IF(COUNTIF('Plan Cultivos'!$D$5:$D$204,"?*")=1,INDEX('Plan Cultivos'!$A$5:$A$204,MATCH("?*",'Plan Cultivos'!$D$5:$D$204,0)),""))</f>
        <v/>
      </c>
      <c r="D293" s="41" t="str">
        <f>IF(AND($B293="",$F293=""),"",ML_N)</f>
        <v/>
      </c>
      <c r="E293" s="43" t="str">
        <f>IF($C293="","",IFERROR(VLOOKUP($C293,'Plan Cultivos'!$A$5:$D$204,4,FALSE)&amp;"",""))</f>
        <v/>
      </c>
      <c r="F293" s="74" t="n"/>
      <c r="G293" s="74" t="n"/>
      <c r="H293" s="55" t="str">
        <f>IF(ISNUMBER($F293),MAX(0,$F293-N($G293)),"")</f>
        <v/>
      </c>
      <c r="I293" s="43" t="n"/>
      <c r="J293" s="43" t="n"/>
      <c r="K293" s="69" t="n"/>
      <c r="L293" s="70" t="str">
        <f>IF(AND(ISNUMBER($H293),ISNUMBER($K293)),$H293*$K293,"")</f>
        <v/>
      </c>
      <c r="M293" s="70" t="str">
        <f>IF($C293="","",SUMIF('Insumos'!$B$5:$B$304,$C293,'Insumos'!$K$5:$K$304))</f>
        <v/>
      </c>
      <c r="N293" s="70" t="str">
        <f>IF(ISNUMBER($L293),$L293-IF(AND($C293&lt;&gt;"",N($H293)&gt;0),N($M293)*$H293/SUMIF('Producción'!$C$5:$C$304,$C293,'Producción'!$H$5:$H$304),0),"")</f>
        <v/>
      </c>
      <c r="O293" s="43" t="str">
        <f>IF(AND($B293="",$F293=""),"",ML_RESP)</f>
        <v/>
      </c>
      <c r="P293" s="45" t="n"/>
      <c r="Q293" s="45" t="n"/>
      <c r="R293" s="45" t="n"/>
    </row>
    <row r="294">
      <c r="A294" s="57" t="inlineStr">
        <is>
          <t>P-290</t>
        </is>
      </c>
      <c r="B294" s="59" t="n"/>
      <c r="C294" s="48" t="str">
        <f>IF(AND($B294="",$F294=""),"",IF(COUNTIF('Plan Cultivos'!$D$5:$D$204,"?*")=1,INDEX('Plan Cultivos'!$A$5:$A$204,MATCH("?*",'Plan Cultivos'!$D$5:$D$204,0)),""))</f>
        <v/>
      </c>
      <c r="D294" s="58" t="str">
        <f>IF(AND($B294="",$F294=""),"",ML_N)</f>
        <v/>
      </c>
      <c r="E294" s="48" t="str">
        <f>IF($C294="","",IFERROR(VLOOKUP($C294,'Plan Cultivos'!$A$5:$D$204,4,FALSE)&amp;"",""))</f>
        <v/>
      </c>
      <c r="F294" s="75" t="n"/>
      <c r="G294" s="75" t="n"/>
      <c r="H294" s="62" t="str">
        <f>IF(ISNUMBER($F294),MAX(0,$F294-N($G294)),"")</f>
        <v/>
      </c>
      <c r="I294" s="48" t="n"/>
      <c r="J294" s="48" t="n"/>
      <c r="K294" s="71" t="n"/>
      <c r="L294" s="72" t="str">
        <f>IF(AND(ISNUMBER($H294),ISNUMBER($K294)),$H294*$K294,"")</f>
        <v/>
      </c>
      <c r="M294" s="72" t="str">
        <f>IF($C294="","",SUMIF('Insumos'!$B$5:$B$304,$C294,'Insumos'!$K$5:$K$304))</f>
        <v/>
      </c>
      <c r="N294" s="72" t="str">
        <f>IF(ISNUMBER($L294),$L294-IF(AND($C294&lt;&gt;"",N($H294)&gt;0),N($M294)*$H294/SUMIF('Producción'!$C$5:$C$304,$C294,'Producción'!$H$5:$H$304),0),"")</f>
        <v/>
      </c>
      <c r="O294" s="48" t="str">
        <f>IF(AND($B294="",$F294=""),"",ML_RESP)</f>
        <v/>
      </c>
      <c r="P294" s="47" t="n"/>
      <c r="Q294" s="47" t="n"/>
      <c r="R294" s="47" t="n"/>
    </row>
    <row r="295">
      <c r="A295" s="42" t="inlineStr">
        <is>
          <t>P-291</t>
        </is>
      </c>
      <c r="B295" s="52" t="n"/>
      <c r="C295" s="43" t="str">
        <f>IF(AND($B295="",$F295=""),"",IF(COUNTIF('Plan Cultivos'!$D$5:$D$204,"?*")=1,INDEX('Plan Cultivos'!$A$5:$A$204,MATCH("?*",'Plan Cultivos'!$D$5:$D$204,0)),""))</f>
        <v/>
      </c>
      <c r="D295" s="41" t="str">
        <f>IF(AND($B295="",$F295=""),"",ML_N)</f>
        <v/>
      </c>
      <c r="E295" s="43" t="str">
        <f>IF($C295="","",IFERROR(VLOOKUP($C295,'Plan Cultivos'!$A$5:$D$204,4,FALSE)&amp;"",""))</f>
        <v/>
      </c>
      <c r="F295" s="74" t="n"/>
      <c r="G295" s="74" t="n"/>
      <c r="H295" s="55" t="str">
        <f>IF(ISNUMBER($F295),MAX(0,$F295-N($G295)),"")</f>
        <v/>
      </c>
      <c r="I295" s="43" t="n"/>
      <c r="J295" s="43" t="n"/>
      <c r="K295" s="69" t="n"/>
      <c r="L295" s="70" t="str">
        <f>IF(AND(ISNUMBER($H295),ISNUMBER($K295)),$H295*$K295,"")</f>
        <v/>
      </c>
      <c r="M295" s="70" t="str">
        <f>IF($C295="","",SUMIF('Insumos'!$B$5:$B$304,$C295,'Insumos'!$K$5:$K$304))</f>
        <v/>
      </c>
      <c r="N295" s="70" t="str">
        <f>IF(ISNUMBER($L295),$L295-IF(AND($C295&lt;&gt;"",N($H295)&gt;0),N($M295)*$H295/SUMIF('Producción'!$C$5:$C$304,$C295,'Producción'!$H$5:$H$304),0),"")</f>
        <v/>
      </c>
      <c r="O295" s="43" t="str">
        <f>IF(AND($B295="",$F295=""),"",ML_RESP)</f>
        <v/>
      </c>
      <c r="P295" s="45" t="n"/>
      <c r="Q295" s="45" t="n"/>
      <c r="R295" s="45" t="n"/>
    </row>
    <row r="296">
      <c r="A296" s="57" t="inlineStr">
        <is>
          <t>P-292</t>
        </is>
      </c>
      <c r="B296" s="59" t="n"/>
      <c r="C296" s="48" t="str">
        <f>IF(AND($B296="",$F296=""),"",IF(COUNTIF('Plan Cultivos'!$D$5:$D$204,"?*")=1,INDEX('Plan Cultivos'!$A$5:$A$204,MATCH("?*",'Plan Cultivos'!$D$5:$D$204,0)),""))</f>
        <v/>
      </c>
      <c r="D296" s="58" t="str">
        <f>IF(AND($B296="",$F296=""),"",ML_N)</f>
        <v/>
      </c>
      <c r="E296" s="48" t="str">
        <f>IF($C296="","",IFERROR(VLOOKUP($C296,'Plan Cultivos'!$A$5:$D$204,4,FALSE)&amp;"",""))</f>
        <v/>
      </c>
      <c r="F296" s="75" t="n"/>
      <c r="G296" s="75" t="n"/>
      <c r="H296" s="62" t="str">
        <f>IF(ISNUMBER($F296),MAX(0,$F296-N($G296)),"")</f>
        <v/>
      </c>
      <c r="I296" s="48" t="n"/>
      <c r="J296" s="48" t="n"/>
      <c r="K296" s="71" t="n"/>
      <c r="L296" s="72" t="str">
        <f>IF(AND(ISNUMBER($H296),ISNUMBER($K296)),$H296*$K296,"")</f>
        <v/>
      </c>
      <c r="M296" s="72" t="str">
        <f>IF($C296="","",SUMIF('Insumos'!$B$5:$B$304,$C296,'Insumos'!$K$5:$K$304))</f>
        <v/>
      </c>
      <c r="N296" s="72" t="str">
        <f>IF(ISNUMBER($L296),$L296-IF(AND($C296&lt;&gt;"",N($H296)&gt;0),N($M296)*$H296/SUMIF('Producción'!$C$5:$C$304,$C296,'Producción'!$H$5:$H$304),0),"")</f>
        <v/>
      </c>
      <c r="O296" s="48" t="str">
        <f>IF(AND($B296="",$F296=""),"",ML_RESP)</f>
        <v/>
      </c>
      <c r="P296" s="47" t="n"/>
      <c r="Q296" s="47" t="n"/>
      <c r="R296" s="47" t="n"/>
    </row>
    <row r="297">
      <c r="A297" s="42" t="inlineStr">
        <is>
          <t>P-293</t>
        </is>
      </c>
      <c r="B297" s="52" t="n"/>
      <c r="C297" s="43" t="str">
        <f>IF(AND($B297="",$F297=""),"",IF(COUNTIF('Plan Cultivos'!$D$5:$D$204,"?*")=1,INDEX('Plan Cultivos'!$A$5:$A$204,MATCH("?*",'Plan Cultivos'!$D$5:$D$204,0)),""))</f>
        <v/>
      </c>
      <c r="D297" s="41" t="str">
        <f>IF(AND($B297="",$F297=""),"",ML_N)</f>
        <v/>
      </c>
      <c r="E297" s="43" t="str">
        <f>IF($C297="","",IFERROR(VLOOKUP($C297,'Plan Cultivos'!$A$5:$D$204,4,FALSE)&amp;"",""))</f>
        <v/>
      </c>
      <c r="F297" s="74" t="n"/>
      <c r="G297" s="74" t="n"/>
      <c r="H297" s="55" t="str">
        <f>IF(ISNUMBER($F297),MAX(0,$F297-N($G297)),"")</f>
        <v/>
      </c>
      <c r="I297" s="43" t="n"/>
      <c r="J297" s="43" t="n"/>
      <c r="K297" s="69" t="n"/>
      <c r="L297" s="70" t="str">
        <f>IF(AND(ISNUMBER($H297),ISNUMBER($K297)),$H297*$K297,"")</f>
        <v/>
      </c>
      <c r="M297" s="70" t="str">
        <f>IF($C297="","",SUMIF('Insumos'!$B$5:$B$304,$C297,'Insumos'!$K$5:$K$304))</f>
        <v/>
      </c>
      <c r="N297" s="70" t="str">
        <f>IF(ISNUMBER($L297),$L297-IF(AND($C297&lt;&gt;"",N($H297)&gt;0),N($M297)*$H297/SUMIF('Producción'!$C$5:$C$304,$C297,'Producción'!$H$5:$H$304),0),"")</f>
        <v/>
      </c>
      <c r="O297" s="43" t="str">
        <f>IF(AND($B297="",$F297=""),"",ML_RESP)</f>
        <v/>
      </c>
      <c r="P297" s="45" t="n"/>
      <c r="Q297" s="45" t="n"/>
      <c r="R297" s="45" t="n"/>
    </row>
    <row r="298">
      <c r="A298" s="57" t="inlineStr">
        <is>
          <t>P-294</t>
        </is>
      </c>
      <c r="B298" s="59" t="n"/>
      <c r="C298" s="48" t="str">
        <f>IF(AND($B298="",$F298=""),"",IF(COUNTIF('Plan Cultivos'!$D$5:$D$204,"?*")=1,INDEX('Plan Cultivos'!$A$5:$A$204,MATCH("?*",'Plan Cultivos'!$D$5:$D$204,0)),""))</f>
        <v/>
      </c>
      <c r="D298" s="58" t="str">
        <f>IF(AND($B298="",$F298=""),"",ML_N)</f>
        <v/>
      </c>
      <c r="E298" s="48" t="str">
        <f>IF($C298="","",IFERROR(VLOOKUP($C298,'Plan Cultivos'!$A$5:$D$204,4,FALSE)&amp;"",""))</f>
        <v/>
      </c>
      <c r="F298" s="75" t="n"/>
      <c r="G298" s="75" t="n"/>
      <c r="H298" s="62" t="str">
        <f>IF(ISNUMBER($F298),MAX(0,$F298-N($G298)),"")</f>
        <v/>
      </c>
      <c r="I298" s="48" t="n"/>
      <c r="J298" s="48" t="n"/>
      <c r="K298" s="71" t="n"/>
      <c r="L298" s="72" t="str">
        <f>IF(AND(ISNUMBER($H298),ISNUMBER($K298)),$H298*$K298,"")</f>
        <v/>
      </c>
      <c r="M298" s="72" t="str">
        <f>IF($C298="","",SUMIF('Insumos'!$B$5:$B$304,$C298,'Insumos'!$K$5:$K$304))</f>
        <v/>
      </c>
      <c r="N298" s="72" t="str">
        <f>IF(ISNUMBER($L298),$L298-IF(AND($C298&lt;&gt;"",N($H298)&gt;0),N($M298)*$H298/SUMIF('Producción'!$C$5:$C$304,$C298,'Producción'!$H$5:$H$304),0),"")</f>
        <v/>
      </c>
      <c r="O298" s="48" t="str">
        <f>IF(AND($B298="",$F298=""),"",ML_RESP)</f>
        <v/>
      </c>
      <c r="P298" s="47" t="n"/>
      <c r="Q298" s="47" t="n"/>
      <c r="R298" s="47" t="n"/>
    </row>
    <row r="299">
      <c r="A299" s="42" t="inlineStr">
        <is>
          <t>P-295</t>
        </is>
      </c>
      <c r="B299" s="52" t="n"/>
      <c r="C299" s="43" t="str">
        <f>IF(AND($B299="",$F299=""),"",IF(COUNTIF('Plan Cultivos'!$D$5:$D$204,"?*")=1,INDEX('Plan Cultivos'!$A$5:$A$204,MATCH("?*",'Plan Cultivos'!$D$5:$D$204,0)),""))</f>
        <v/>
      </c>
      <c r="D299" s="41" t="str">
        <f>IF(AND($B299="",$F299=""),"",ML_N)</f>
        <v/>
      </c>
      <c r="E299" s="43" t="str">
        <f>IF($C299="","",IFERROR(VLOOKUP($C299,'Plan Cultivos'!$A$5:$D$204,4,FALSE)&amp;"",""))</f>
        <v/>
      </c>
      <c r="F299" s="74" t="n"/>
      <c r="G299" s="74" t="n"/>
      <c r="H299" s="55" t="str">
        <f>IF(ISNUMBER($F299),MAX(0,$F299-N($G299)),"")</f>
        <v/>
      </c>
      <c r="I299" s="43" t="n"/>
      <c r="J299" s="43" t="n"/>
      <c r="K299" s="69" t="n"/>
      <c r="L299" s="70" t="str">
        <f>IF(AND(ISNUMBER($H299),ISNUMBER($K299)),$H299*$K299,"")</f>
        <v/>
      </c>
      <c r="M299" s="70" t="str">
        <f>IF($C299="","",SUMIF('Insumos'!$B$5:$B$304,$C299,'Insumos'!$K$5:$K$304))</f>
        <v/>
      </c>
      <c r="N299" s="70" t="str">
        <f>IF(ISNUMBER($L299),$L299-IF(AND($C299&lt;&gt;"",N($H299)&gt;0),N($M299)*$H299/SUMIF('Producción'!$C$5:$C$304,$C299,'Producción'!$H$5:$H$304),0),"")</f>
        <v/>
      </c>
      <c r="O299" s="43" t="str">
        <f>IF(AND($B299="",$F299=""),"",ML_RESP)</f>
        <v/>
      </c>
      <c r="P299" s="45" t="n"/>
      <c r="Q299" s="45" t="n"/>
      <c r="R299" s="45" t="n"/>
    </row>
    <row r="300">
      <c r="A300" s="57" t="inlineStr">
        <is>
          <t>P-296</t>
        </is>
      </c>
      <c r="B300" s="59" t="n"/>
      <c r="C300" s="48" t="str">
        <f>IF(AND($B300="",$F300=""),"",IF(COUNTIF('Plan Cultivos'!$D$5:$D$204,"?*")=1,INDEX('Plan Cultivos'!$A$5:$A$204,MATCH("?*",'Plan Cultivos'!$D$5:$D$204,0)),""))</f>
        <v/>
      </c>
      <c r="D300" s="58" t="str">
        <f>IF(AND($B300="",$F300=""),"",ML_N)</f>
        <v/>
      </c>
      <c r="E300" s="48" t="str">
        <f>IF($C300="","",IFERROR(VLOOKUP($C300,'Plan Cultivos'!$A$5:$D$204,4,FALSE)&amp;"",""))</f>
        <v/>
      </c>
      <c r="F300" s="75" t="n"/>
      <c r="G300" s="75" t="n"/>
      <c r="H300" s="62" t="str">
        <f>IF(ISNUMBER($F300),MAX(0,$F300-N($G300)),"")</f>
        <v/>
      </c>
      <c r="I300" s="48" t="n"/>
      <c r="J300" s="48" t="n"/>
      <c r="K300" s="71" t="n"/>
      <c r="L300" s="72" t="str">
        <f>IF(AND(ISNUMBER($H300),ISNUMBER($K300)),$H300*$K300,"")</f>
        <v/>
      </c>
      <c r="M300" s="72" t="str">
        <f>IF($C300="","",SUMIF('Insumos'!$B$5:$B$304,$C300,'Insumos'!$K$5:$K$304))</f>
        <v/>
      </c>
      <c r="N300" s="72" t="str">
        <f>IF(ISNUMBER($L300),$L300-IF(AND($C300&lt;&gt;"",N($H300)&gt;0),N($M300)*$H300/SUMIF('Producción'!$C$5:$C$304,$C300,'Producción'!$H$5:$H$304),0),"")</f>
        <v/>
      </c>
      <c r="O300" s="48" t="str">
        <f>IF(AND($B300="",$F300=""),"",ML_RESP)</f>
        <v/>
      </c>
      <c r="P300" s="47" t="n"/>
      <c r="Q300" s="47" t="n"/>
      <c r="R300" s="47" t="n"/>
    </row>
    <row r="301">
      <c r="A301" s="42" t="inlineStr">
        <is>
          <t>P-297</t>
        </is>
      </c>
      <c r="B301" s="52" t="n"/>
      <c r="C301" s="43" t="str">
        <f>IF(AND($B301="",$F301=""),"",IF(COUNTIF('Plan Cultivos'!$D$5:$D$204,"?*")=1,INDEX('Plan Cultivos'!$A$5:$A$204,MATCH("?*",'Plan Cultivos'!$D$5:$D$204,0)),""))</f>
        <v/>
      </c>
      <c r="D301" s="41" t="str">
        <f>IF(AND($B301="",$F301=""),"",ML_N)</f>
        <v/>
      </c>
      <c r="E301" s="43" t="str">
        <f>IF($C301="","",IFERROR(VLOOKUP($C301,'Plan Cultivos'!$A$5:$D$204,4,FALSE)&amp;"",""))</f>
        <v/>
      </c>
      <c r="F301" s="74" t="n"/>
      <c r="G301" s="74" t="n"/>
      <c r="H301" s="55" t="str">
        <f>IF(ISNUMBER($F301),MAX(0,$F301-N($G301)),"")</f>
        <v/>
      </c>
      <c r="I301" s="43" t="n"/>
      <c r="J301" s="43" t="n"/>
      <c r="K301" s="69" t="n"/>
      <c r="L301" s="70" t="str">
        <f>IF(AND(ISNUMBER($H301),ISNUMBER($K301)),$H301*$K301,"")</f>
        <v/>
      </c>
      <c r="M301" s="70" t="str">
        <f>IF($C301="","",SUMIF('Insumos'!$B$5:$B$304,$C301,'Insumos'!$K$5:$K$304))</f>
        <v/>
      </c>
      <c r="N301" s="70" t="str">
        <f>IF(ISNUMBER($L301),$L301-IF(AND($C301&lt;&gt;"",N($H301)&gt;0),N($M301)*$H301/SUMIF('Producción'!$C$5:$C$304,$C301,'Producción'!$H$5:$H$304),0),"")</f>
        <v/>
      </c>
      <c r="O301" s="43" t="str">
        <f>IF(AND($B301="",$F301=""),"",ML_RESP)</f>
        <v/>
      </c>
      <c r="P301" s="45" t="n"/>
      <c r="Q301" s="45" t="n"/>
      <c r="R301" s="45" t="n"/>
    </row>
    <row r="302">
      <c r="A302" s="57" t="inlineStr">
        <is>
          <t>P-298</t>
        </is>
      </c>
      <c r="B302" s="59" t="n"/>
      <c r="C302" s="48" t="str">
        <f>IF(AND($B302="",$F302=""),"",IF(COUNTIF('Plan Cultivos'!$D$5:$D$204,"?*")=1,INDEX('Plan Cultivos'!$A$5:$A$204,MATCH("?*",'Plan Cultivos'!$D$5:$D$204,0)),""))</f>
        <v/>
      </c>
      <c r="D302" s="58" t="str">
        <f>IF(AND($B302="",$F302=""),"",ML_N)</f>
        <v/>
      </c>
      <c r="E302" s="48" t="str">
        <f>IF($C302="","",IFERROR(VLOOKUP($C302,'Plan Cultivos'!$A$5:$D$204,4,FALSE)&amp;"",""))</f>
        <v/>
      </c>
      <c r="F302" s="75" t="n"/>
      <c r="G302" s="75" t="n"/>
      <c r="H302" s="62" t="str">
        <f>IF(ISNUMBER($F302),MAX(0,$F302-N($G302)),"")</f>
        <v/>
      </c>
      <c r="I302" s="48" t="n"/>
      <c r="J302" s="48" t="n"/>
      <c r="K302" s="71" t="n"/>
      <c r="L302" s="72" t="str">
        <f>IF(AND(ISNUMBER($H302),ISNUMBER($K302)),$H302*$K302,"")</f>
        <v/>
      </c>
      <c r="M302" s="72" t="str">
        <f>IF($C302="","",SUMIF('Insumos'!$B$5:$B$304,$C302,'Insumos'!$K$5:$K$304))</f>
        <v/>
      </c>
      <c r="N302" s="72" t="str">
        <f>IF(ISNUMBER($L302),$L302-IF(AND($C302&lt;&gt;"",N($H302)&gt;0),N($M302)*$H302/SUMIF('Producción'!$C$5:$C$304,$C302,'Producción'!$H$5:$H$304),0),"")</f>
        <v/>
      </c>
      <c r="O302" s="48" t="str">
        <f>IF(AND($B302="",$F302=""),"",ML_RESP)</f>
        <v/>
      </c>
      <c r="P302" s="47" t="n"/>
      <c r="Q302" s="47" t="n"/>
      <c r="R302" s="47" t="n"/>
    </row>
    <row r="303">
      <c r="A303" s="42" t="inlineStr">
        <is>
          <t>P-299</t>
        </is>
      </c>
      <c r="B303" s="52" t="n"/>
      <c r="C303" s="43" t="str">
        <f>IF(AND($B303="",$F303=""),"",IF(COUNTIF('Plan Cultivos'!$D$5:$D$204,"?*")=1,INDEX('Plan Cultivos'!$A$5:$A$204,MATCH("?*",'Plan Cultivos'!$D$5:$D$204,0)),""))</f>
        <v/>
      </c>
      <c r="D303" s="41" t="str">
        <f>IF(AND($B303="",$F303=""),"",ML_N)</f>
        <v/>
      </c>
      <c r="E303" s="43" t="str">
        <f>IF($C303="","",IFERROR(VLOOKUP($C303,'Plan Cultivos'!$A$5:$D$204,4,FALSE)&amp;"",""))</f>
        <v/>
      </c>
      <c r="F303" s="74" t="n"/>
      <c r="G303" s="74" t="n"/>
      <c r="H303" s="55" t="str">
        <f>IF(ISNUMBER($F303),MAX(0,$F303-N($G303)),"")</f>
        <v/>
      </c>
      <c r="I303" s="43" t="n"/>
      <c r="J303" s="43" t="n"/>
      <c r="K303" s="69" t="n"/>
      <c r="L303" s="70" t="str">
        <f>IF(AND(ISNUMBER($H303),ISNUMBER($K303)),$H303*$K303,"")</f>
        <v/>
      </c>
      <c r="M303" s="70" t="str">
        <f>IF($C303="","",SUMIF('Insumos'!$B$5:$B$304,$C303,'Insumos'!$K$5:$K$304))</f>
        <v/>
      </c>
      <c r="N303" s="70" t="str">
        <f>IF(ISNUMBER($L303),$L303-IF(AND($C303&lt;&gt;"",N($H303)&gt;0),N($M303)*$H303/SUMIF('Producción'!$C$5:$C$304,$C303,'Producción'!$H$5:$H$304),0),"")</f>
        <v/>
      </c>
      <c r="O303" s="43" t="str">
        <f>IF(AND($B303="",$F303=""),"",ML_RESP)</f>
        <v/>
      </c>
      <c r="P303" s="45" t="n"/>
      <c r="Q303" s="45" t="n"/>
      <c r="R303" s="45" t="n"/>
    </row>
    <row r="304">
      <c r="A304" s="57" t="inlineStr">
        <is>
          <t>P-300</t>
        </is>
      </c>
      <c r="B304" s="59" t="n"/>
      <c r="C304" s="48" t="str">
        <f>IF(AND($B304="",$F304=""),"",IF(COUNTIF('Plan Cultivos'!$D$5:$D$204,"?*")=1,INDEX('Plan Cultivos'!$A$5:$A$204,MATCH("?*",'Plan Cultivos'!$D$5:$D$204,0)),""))</f>
        <v/>
      </c>
      <c r="D304" s="58" t="str">
        <f>IF(AND($B304="",$F304=""),"",ML_N)</f>
        <v/>
      </c>
      <c r="E304" s="48" t="str">
        <f>IF($C304="","",IFERROR(VLOOKUP($C304,'Plan Cultivos'!$A$5:$D$204,4,FALSE)&amp;"",""))</f>
        <v/>
      </c>
      <c r="F304" s="75" t="n"/>
      <c r="G304" s="75" t="n"/>
      <c r="H304" s="62" t="str">
        <f>IF(ISNUMBER($F304),MAX(0,$F304-N($G304)),"")</f>
        <v/>
      </c>
      <c r="I304" s="48" t="n"/>
      <c r="J304" s="48" t="n"/>
      <c r="K304" s="71" t="n"/>
      <c r="L304" s="72" t="str">
        <f>IF(AND(ISNUMBER($H304),ISNUMBER($K304)),$H304*$K304,"")</f>
        <v/>
      </c>
      <c r="M304" s="72" t="str">
        <f>IF($C304="","",SUMIF('Insumos'!$B$5:$B$304,$C304,'Insumos'!$K$5:$K$304))</f>
        <v/>
      </c>
      <c r="N304" s="72" t="str">
        <f>IF(ISNUMBER($L304),$L304-IF(AND($C304&lt;&gt;"",N($H304)&gt;0),N($M304)*$H304/SUMIF('Producción'!$C$5:$C$304,$C304,'Producción'!$H$5:$H$304),0),"")</f>
        <v/>
      </c>
      <c r="O304" s="48" t="str">
        <f>IF(AND($B304="",$F304=""),"",ML_RESP)</f>
        <v/>
      </c>
      <c r="P304" s="47" t="n"/>
      <c r="Q304" s="47" t="n"/>
      <c r="R304" s="47" t="n"/>
    </row>
  </sheetData>
  <autoFilter ref="A4:R304"/>
  <mergeCells count="2">
    <mergeCell ref="A2:R2"/>
    <mergeCell ref="A1:R1"/>
  </mergeCells>
  <conditionalFormatting sqref="B5:B304">
    <cfRule type="expression" priority="1" dxfId="0">
      <formula>AND(COUNTIF($B5:$R5,"?*")+COUNT($B5:$R5)&gt;0,LEN(B5)=0)</formula>
    </cfRule>
  </conditionalFormatting>
  <conditionalFormatting sqref="F5:F304">
    <cfRule type="expression" priority="2" dxfId="0">
      <formula>AND(COUNTIF($B5:$R5,"?*")+COUNT($B5:$R5)&gt;0,LEN(F5)=0)</formula>
    </cfRule>
  </conditionalFormatting>
  <conditionalFormatting sqref="J5:J304">
    <cfRule type="expression" priority="3" dxfId="0">
      <formula>AND(COUNTIF($B5:$R5,"?*")+COUNT($B5:$R5)&gt;0,LEN(J5)=0)</formula>
    </cfRule>
  </conditionalFormatting>
  <conditionalFormatting sqref="G5:G304">
    <cfRule type="expression" priority="4" dxfId="3">
      <formula>AND(ISNUMBER($G5),N($G5)&gt;N($F5))</formula>
    </cfRule>
  </conditionalFormatting>
  <dataValidations count="15">
    <dataValidation sqref="A5:A304" showDropDown="0" showInputMessage="1" showErrorMessage="0" allowBlank="1" promptTitle="Código de la cosecha" prompt="Se asigna solo."/>
    <dataValidation sqref="B5:B304" showDropDown="0" showInputMessage="1" showErrorMessage="1" allowBlank="1" errorTitle="Fecha no válida" error="Escriba una fecha entre 01/01/2025 y 31/12/2030 (dd/mm/aaaa). No use textos como «semanal»: para eso están la frecuencia y las observaciones." promptTitle="Fecha de cosecha" prompt="Día de la cosecha (dd/mm/aaaa)." type="date" errorStyle="stop" operator="between">
      <formula1>45658</formula1>
      <formula2>47848</formula2>
    </dataValidation>
    <dataValidation sqref="C5:C304" showDropDown="0" showInputMessage="1" showErrorMessage="1" allowBlank="1" errorTitle="Valor fuera de la lista" error="Ese valor no está en la lista. Pulse «Sí» para dejarlo así o «No» para elegir uno. Puede ampliar las listas en la hoja «Listas»." promptTitle="Ciclo" prompt="Elija el ciclo cosechado; el cultivo se llena solo." type="list" errorStyle="warning">
      <formula1>L_Ciclos</formula1>
    </dataValidation>
    <dataValidation sqref="D5:D304" showDropDown="0" showInputMessage="1" showErrorMessage="0" allowBlank="1" promptTitle="Se calcula sola" prompt="Sale de «Mi lote»."/>
    <dataValidation sqref="E5:E304" showDropDown="0" showInputMessage="1" showErrorMessage="1" allowBlank="1" errorTitle="Valor fuera de la lista" error="Ese valor no está en la lista. Pulse «Sí» para dejarlo así o «No» para elegir uno. Puede ampliar las listas en la hoja «Listas»." promptTitle="Cultivo" prompt="Sale del ciclo elegido." type="list" errorStyle="warning">
      <formula1>L_Cultivo</formula1>
    </dataValidation>
    <dataValidation sqref="F5:F304" showDropDown="0" showInputMessage="1" showErrorMessage="1" allowBlank="1" errorTitle="Número no válido" error="Escriba solo el número, sin unidades ni textos como «no aplica». Si no aplica, deje la celda vacía. Rango: 0 a 1.000.000." promptTitle="Cantidad bruta (kg)" prompt="Kilos cosechados antes de seleccionar." type="decimal" errorStyle="stop" operator="between">
      <formula1>0</formula1>
      <formula2>1000000</formula2>
    </dataValidation>
    <dataValidation sqref="G5:G304" showDropDown="0" showInputMessage="1" showErrorMessage="1" allowBlank="1" errorTitle="Número no válido" error="Escriba solo el número, sin unidades ni textos como «no aplica». Si no aplica, deje la celda vacía. Rango: 0 a 1.000.000." promptTitle="Descarte (kg)" prompt="Kilos que no sirven. Si no hubo, déjelo vacío." type="decimal" errorStyle="stop" operator="between">
      <formula1>0</formula1>
      <formula2>1000000</formula2>
    </dataValidation>
    <dataValidation sqref="H5:H304" showDropDown="0" showInputMessage="1" showErrorMessage="0" allowBlank="1" promptTitle="Se calcula sola" prompt="Bruta − descarte."/>
    <dataValidation sqref="I5:I304" showDropDown="0" showInputMessage="0" showErrorMessage="1" allowBlank="1" errorTitle="Valor fuera de la lista" error="Ese valor no está en la lista. Pulse «Sí» para dejarlo así o «No» para elegir uno. Puede ampliar las listas en la hoja «Listas»." type="list" errorStyle="warning">
      <formula1>L_Calidad</formula1>
    </dataValidation>
    <dataValidation sqref="J5:J304" showDropDown="0" showInputMessage="1" showErrorMessage="1" allowBlank="1" errorTitle="Valor fuera de la lista" error="Ese valor no está en la lista. Pulse «Sí» para dejarlo así o «No» para elegir uno. Puede ampliar las listas en la hoja «Listas»." promptTitle="Destino" prompt="¿A dónde va la cosecha?" type="list" errorStyle="warning">
      <formula1>L_Destino</formula1>
    </dataValidation>
    <dataValidation sqref="K5:K304" showDropDown="0" showInputMessage="1" showErrorMessage="1" allowBlank="1" errorTitle="Número no válido" error="Escriba solo el número, sin unidades ni textos como «no aplica». Si no aplica, deje la celda vacía. Rango: 0 a 100.000.000." promptTitle="Precio por kg ($)" prompt="Precio de referencia por kilo, sin puntos ni «$»." type="decimal" errorStyle="stop" operator="between">
      <formula1>0</formula1>
      <formula2>100000000</formula2>
    </dataValidation>
    <dataValidation sqref="L5:L304" showDropDown="0" showInputMessage="1" showErrorMessage="0" allowBlank="1" promptTitle="Se calcula sola" prompt="Cantidad neta × precio."/>
    <dataValidation sqref="M5:M304" showDropDown="0" showInputMessage="1" showErrorMessage="0" allowBlank="1" promptTitle="Se calcula sola" prompt="Suma del costo de los insumos del ciclo (hoja Insumos)."/>
    <dataValidation sqref="N5:N304" showDropDown="0" showInputMessage="1" showErrorMessage="0" allowBlank="1" promptTitle="Se calcula sola" prompt="Ingreso − parte del costo del ciclo que le toca a esta cosecha (según sus kilos)."/>
    <dataValidation sqref="O5:O304" showDropDown="0" showInputMessage="1" showErrorMessage="1" allowBlank="1" errorTitle="Valor fuera de la lista" error="Ese valor no está en la lista. Pulse «Sí» para dejarlo así o «No» para elegir uno. Puede ampliar las listas en la hoja «Listas»." promptTitle="Responsable" prompt="Se propone el de «Mi lote»." type="list" errorStyle="warning">
      <formula1>L_Resp</formula1>
    </dataValidation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39A900"/>
    <outlinePr summaryBelow="1" summaryRight="1"/>
    <pageSetUpPr fitToPage="1"/>
  </sheetPr>
  <dimension ref="A1:N20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7" customWidth="1" min="3" max="3"/>
    <col width="15" customWidth="1" min="4" max="4"/>
    <col width="30" customWidth="1" min="5" max="5"/>
    <col width="10" customWidth="1" min="6" max="6"/>
    <col width="11" customWidth="1" min="7" max="7"/>
    <col width="11" customWidth="1" min="8" max="8"/>
    <col width="22" customWidth="1" min="9" max="9"/>
    <col width="12" customWidth="1" min="10" max="10"/>
    <col width="12" customWidth="1" min="11" max="11"/>
    <col width="24" customWidth="1" min="12" max="12"/>
    <col width="16" customWidth="1" min="13" max="13"/>
    <col width="24" customWidth="1" min="14" max="14"/>
  </cols>
  <sheetData>
    <row r="1" ht="26" customHeight="1">
      <c r="A1" s="1" t="inlineStr">
        <is>
          <t>MANTENIMIENTO DE INFRAESTRUCTURA, MAQUINARIA Y EQUIPOS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3" ht="14" customHeight="1">
      <c r="A3" s="12" t="inlineStr">
        <is>
          <t>automático</t>
        </is>
      </c>
      <c r="B3" s="8" t="inlineStr">
        <is>
          <t>escriba</t>
        </is>
      </c>
      <c r="C3" s="12" t="inlineStr">
        <is>
          <t>automático</t>
        </is>
      </c>
      <c r="D3" s="10" t="inlineStr">
        <is>
          <t>▼ lista</t>
        </is>
      </c>
      <c r="E3" s="8" t="inlineStr">
        <is>
          <t>escriba</t>
        </is>
      </c>
      <c r="F3" s="10" t="inlineStr">
        <is>
          <t>▼ lista</t>
        </is>
      </c>
      <c r="G3" s="8" t="inlineStr">
        <is>
          <t>fecha</t>
        </is>
      </c>
      <c r="H3" s="8" t="inlineStr">
        <is>
          <t>fecha</t>
        </is>
      </c>
      <c r="I3" s="10" t="inlineStr">
        <is>
          <t>▼ lista</t>
        </is>
      </c>
      <c r="J3" s="8" t="inlineStr">
        <is>
          <t>número</t>
        </is>
      </c>
      <c r="K3" s="10" t="inlineStr">
        <is>
          <t>▼ lista</t>
        </is>
      </c>
      <c r="L3" s="8" t="inlineStr">
        <is>
          <t>escriba</t>
        </is>
      </c>
      <c r="M3" s="8" t="inlineStr">
        <is>
          <t>escriba</t>
        </is>
      </c>
      <c r="N3" s="8" t="inlineStr">
        <is>
          <t>escriba</t>
        </is>
      </c>
    </row>
    <row r="4" ht="44" customHeight="1">
      <c r="A4" s="22" t="inlineStr">
        <is>
          <t>ID</t>
        </is>
      </c>
      <c r="B4" s="22" t="inlineStr">
        <is>
          <t>Ambiente / equipo</t>
        </is>
      </c>
      <c r="C4" s="22" t="inlineStr">
        <is>
          <t>ID lote</t>
        </is>
      </c>
      <c r="D4" s="22" t="inlineStr">
        <is>
          <t>Tipo</t>
        </is>
      </c>
      <c r="E4" s="22" t="inlineStr">
        <is>
          <t>Actividad requerida</t>
        </is>
      </c>
      <c r="F4" s="22" t="inlineStr">
        <is>
          <t>Prioridad</t>
        </is>
      </c>
      <c r="G4" s="22" t="inlineStr">
        <is>
          <t>Fecha prevista</t>
        </is>
      </c>
      <c r="H4" s="22" t="inlineStr">
        <is>
          <t>Fecha ejecutada</t>
        </is>
      </c>
      <c r="I4" s="22" t="inlineStr">
        <is>
          <t>Responsable</t>
        </is>
      </c>
      <c r="J4" s="22" t="inlineStr">
        <is>
          <t>Costo estimado</t>
        </is>
      </c>
      <c r="K4" s="22" t="inlineStr">
        <is>
          <t>Estado</t>
        </is>
      </c>
      <c r="L4" s="22" t="inlineStr">
        <is>
          <t>Riesgo si no se atiende</t>
        </is>
      </c>
      <c r="M4" s="22" t="inlineStr">
        <is>
          <t>Evidencia</t>
        </is>
      </c>
      <c r="N4" s="22" t="inlineStr">
        <is>
          <t>Observaciones</t>
        </is>
      </c>
    </row>
    <row r="5">
      <c r="A5" s="42" t="inlineStr">
        <is>
          <t>M-001</t>
        </is>
      </c>
      <c r="B5" s="45" t="n"/>
      <c r="C5" s="41" t="str">
        <f>IF(AND($B5="",$E5=""),"",ML_N)</f>
        <v/>
      </c>
      <c r="D5" s="43" t="n"/>
      <c r="E5" s="45" t="n"/>
      <c r="F5" s="43" t="n"/>
      <c r="G5" s="52" t="n"/>
      <c r="H5" s="52" t="n"/>
      <c r="I5" s="43" t="str">
        <f>IF(AND($B5="",$E5=""),"",ML_RESP)</f>
        <v/>
      </c>
      <c r="J5" s="69" t="n"/>
      <c r="K5" s="43" t="n"/>
      <c r="L5" s="45" t="n"/>
      <c r="M5" s="45" t="n"/>
      <c r="N5" s="45" t="n"/>
    </row>
    <row r="6">
      <c r="A6" s="57" t="inlineStr">
        <is>
          <t>M-002</t>
        </is>
      </c>
      <c r="B6" s="47" t="n"/>
      <c r="C6" s="58" t="str">
        <f>IF(AND($B6="",$E6=""),"",ML_N)</f>
        <v/>
      </c>
      <c r="D6" s="48" t="n"/>
      <c r="E6" s="47" t="n"/>
      <c r="F6" s="48" t="n"/>
      <c r="G6" s="59" t="n"/>
      <c r="H6" s="59" t="n"/>
      <c r="I6" s="48" t="str">
        <f>IF(AND($B6="",$E6=""),"",ML_RESP)</f>
        <v/>
      </c>
      <c r="J6" s="71" t="n"/>
      <c r="K6" s="48" t="n"/>
      <c r="L6" s="47" t="n"/>
      <c r="M6" s="47" t="n"/>
      <c r="N6" s="47" t="n"/>
    </row>
    <row r="7">
      <c r="A7" s="42" t="inlineStr">
        <is>
          <t>M-003</t>
        </is>
      </c>
      <c r="B7" s="45" t="n"/>
      <c r="C7" s="41" t="str">
        <f>IF(AND($B7="",$E7=""),"",ML_N)</f>
        <v/>
      </c>
      <c r="D7" s="43" t="n"/>
      <c r="E7" s="45" t="n"/>
      <c r="F7" s="43" t="n"/>
      <c r="G7" s="52" t="n"/>
      <c r="H7" s="52" t="n"/>
      <c r="I7" s="43" t="str">
        <f>IF(AND($B7="",$E7=""),"",ML_RESP)</f>
        <v/>
      </c>
      <c r="J7" s="69" t="n"/>
      <c r="K7" s="43" t="n"/>
      <c r="L7" s="45" t="n"/>
      <c r="M7" s="45" t="n"/>
      <c r="N7" s="45" t="n"/>
    </row>
    <row r="8">
      <c r="A8" s="57" t="inlineStr">
        <is>
          <t>M-004</t>
        </is>
      </c>
      <c r="B8" s="47" t="n"/>
      <c r="C8" s="58" t="str">
        <f>IF(AND($B8="",$E8=""),"",ML_N)</f>
        <v/>
      </c>
      <c r="D8" s="48" t="n"/>
      <c r="E8" s="47" t="n"/>
      <c r="F8" s="48" t="n"/>
      <c r="G8" s="59" t="n"/>
      <c r="H8" s="59" t="n"/>
      <c r="I8" s="48" t="str">
        <f>IF(AND($B8="",$E8=""),"",ML_RESP)</f>
        <v/>
      </c>
      <c r="J8" s="71" t="n"/>
      <c r="K8" s="48" t="n"/>
      <c r="L8" s="47" t="n"/>
      <c r="M8" s="47" t="n"/>
      <c r="N8" s="47" t="n"/>
    </row>
    <row r="9">
      <c r="A9" s="42" t="inlineStr">
        <is>
          <t>M-005</t>
        </is>
      </c>
      <c r="B9" s="45" t="n"/>
      <c r="C9" s="41" t="str">
        <f>IF(AND($B9="",$E9=""),"",ML_N)</f>
        <v/>
      </c>
      <c r="D9" s="43" t="n"/>
      <c r="E9" s="45" t="n"/>
      <c r="F9" s="43" t="n"/>
      <c r="G9" s="52" t="n"/>
      <c r="H9" s="52" t="n"/>
      <c r="I9" s="43" t="str">
        <f>IF(AND($B9="",$E9=""),"",ML_RESP)</f>
        <v/>
      </c>
      <c r="J9" s="69" t="n"/>
      <c r="K9" s="43" t="n"/>
      <c r="L9" s="45" t="n"/>
      <c r="M9" s="45" t="n"/>
      <c r="N9" s="45" t="n"/>
    </row>
    <row r="10">
      <c r="A10" s="57" t="inlineStr">
        <is>
          <t>M-006</t>
        </is>
      </c>
      <c r="B10" s="47" t="n"/>
      <c r="C10" s="58" t="str">
        <f>IF(AND($B10="",$E10=""),"",ML_N)</f>
        <v/>
      </c>
      <c r="D10" s="48" t="n"/>
      <c r="E10" s="47" t="n"/>
      <c r="F10" s="48" t="n"/>
      <c r="G10" s="59" t="n"/>
      <c r="H10" s="59" t="n"/>
      <c r="I10" s="48" t="str">
        <f>IF(AND($B10="",$E10=""),"",ML_RESP)</f>
        <v/>
      </c>
      <c r="J10" s="71" t="n"/>
      <c r="K10" s="48" t="n"/>
      <c r="L10" s="47" t="n"/>
      <c r="M10" s="47" t="n"/>
      <c r="N10" s="47" t="n"/>
    </row>
    <row r="11">
      <c r="A11" s="42" t="inlineStr">
        <is>
          <t>M-007</t>
        </is>
      </c>
      <c r="B11" s="45" t="n"/>
      <c r="C11" s="41" t="str">
        <f>IF(AND($B11="",$E11=""),"",ML_N)</f>
        <v/>
      </c>
      <c r="D11" s="43" t="n"/>
      <c r="E11" s="45" t="n"/>
      <c r="F11" s="43" t="n"/>
      <c r="G11" s="52" t="n"/>
      <c r="H11" s="52" t="n"/>
      <c r="I11" s="43" t="str">
        <f>IF(AND($B11="",$E11=""),"",ML_RESP)</f>
        <v/>
      </c>
      <c r="J11" s="69" t="n"/>
      <c r="K11" s="43" t="n"/>
      <c r="L11" s="45" t="n"/>
      <c r="M11" s="45" t="n"/>
      <c r="N11" s="45" t="n"/>
    </row>
    <row r="12">
      <c r="A12" s="57" t="inlineStr">
        <is>
          <t>M-008</t>
        </is>
      </c>
      <c r="B12" s="47" t="n"/>
      <c r="C12" s="58" t="str">
        <f>IF(AND($B12="",$E12=""),"",ML_N)</f>
        <v/>
      </c>
      <c r="D12" s="48" t="n"/>
      <c r="E12" s="47" t="n"/>
      <c r="F12" s="48" t="n"/>
      <c r="G12" s="59" t="n"/>
      <c r="H12" s="59" t="n"/>
      <c r="I12" s="48" t="str">
        <f>IF(AND($B12="",$E12=""),"",ML_RESP)</f>
        <v/>
      </c>
      <c r="J12" s="71" t="n"/>
      <c r="K12" s="48" t="n"/>
      <c r="L12" s="47" t="n"/>
      <c r="M12" s="47" t="n"/>
      <c r="N12" s="47" t="n"/>
    </row>
    <row r="13">
      <c r="A13" s="42" t="inlineStr">
        <is>
          <t>M-009</t>
        </is>
      </c>
      <c r="B13" s="45" t="n"/>
      <c r="C13" s="41" t="str">
        <f>IF(AND($B13="",$E13=""),"",ML_N)</f>
        <v/>
      </c>
      <c r="D13" s="43" t="n"/>
      <c r="E13" s="45" t="n"/>
      <c r="F13" s="43" t="n"/>
      <c r="G13" s="52" t="n"/>
      <c r="H13" s="52" t="n"/>
      <c r="I13" s="43" t="str">
        <f>IF(AND($B13="",$E13=""),"",ML_RESP)</f>
        <v/>
      </c>
      <c r="J13" s="69" t="n"/>
      <c r="K13" s="43" t="n"/>
      <c r="L13" s="45" t="n"/>
      <c r="M13" s="45" t="n"/>
      <c r="N13" s="45" t="n"/>
    </row>
    <row r="14">
      <c r="A14" s="57" t="inlineStr">
        <is>
          <t>M-010</t>
        </is>
      </c>
      <c r="B14" s="47" t="n"/>
      <c r="C14" s="58" t="str">
        <f>IF(AND($B14="",$E14=""),"",ML_N)</f>
        <v/>
      </c>
      <c r="D14" s="48" t="n"/>
      <c r="E14" s="47" t="n"/>
      <c r="F14" s="48" t="n"/>
      <c r="G14" s="59" t="n"/>
      <c r="H14" s="59" t="n"/>
      <c r="I14" s="48" t="str">
        <f>IF(AND($B14="",$E14=""),"",ML_RESP)</f>
        <v/>
      </c>
      <c r="J14" s="71" t="n"/>
      <c r="K14" s="48" t="n"/>
      <c r="L14" s="47" t="n"/>
      <c r="M14" s="47" t="n"/>
      <c r="N14" s="47" t="n"/>
    </row>
    <row r="15">
      <c r="A15" s="42" t="inlineStr">
        <is>
          <t>M-011</t>
        </is>
      </c>
      <c r="B15" s="45" t="n"/>
      <c r="C15" s="41" t="str">
        <f>IF(AND($B15="",$E15=""),"",ML_N)</f>
        <v/>
      </c>
      <c r="D15" s="43" t="n"/>
      <c r="E15" s="45" t="n"/>
      <c r="F15" s="43" t="n"/>
      <c r="G15" s="52" t="n"/>
      <c r="H15" s="52" t="n"/>
      <c r="I15" s="43" t="str">
        <f>IF(AND($B15="",$E15=""),"",ML_RESP)</f>
        <v/>
      </c>
      <c r="J15" s="69" t="n"/>
      <c r="K15" s="43" t="n"/>
      <c r="L15" s="45" t="n"/>
      <c r="M15" s="45" t="n"/>
      <c r="N15" s="45" t="n"/>
    </row>
    <row r="16">
      <c r="A16" s="57" t="inlineStr">
        <is>
          <t>M-012</t>
        </is>
      </c>
      <c r="B16" s="47" t="n"/>
      <c r="C16" s="58" t="str">
        <f>IF(AND($B16="",$E16=""),"",ML_N)</f>
        <v/>
      </c>
      <c r="D16" s="48" t="n"/>
      <c r="E16" s="47" t="n"/>
      <c r="F16" s="48" t="n"/>
      <c r="G16" s="59" t="n"/>
      <c r="H16" s="59" t="n"/>
      <c r="I16" s="48" t="str">
        <f>IF(AND($B16="",$E16=""),"",ML_RESP)</f>
        <v/>
      </c>
      <c r="J16" s="71" t="n"/>
      <c r="K16" s="48" t="n"/>
      <c r="L16" s="47" t="n"/>
      <c r="M16" s="47" t="n"/>
      <c r="N16" s="47" t="n"/>
    </row>
    <row r="17">
      <c r="A17" s="42" t="inlineStr">
        <is>
          <t>M-013</t>
        </is>
      </c>
      <c r="B17" s="45" t="n"/>
      <c r="C17" s="41" t="str">
        <f>IF(AND($B17="",$E17=""),"",ML_N)</f>
        <v/>
      </c>
      <c r="D17" s="43" t="n"/>
      <c r="E17" s="45" t="n"/>
      <c r="F17" s="43" t="n"/>
      <c r="G17" s="52" t="n"/>
      <c r="H17" s="52" t="n"/>
      <c r="I17" s="43" t="str">
        <f>IF(AND($B17="",$E17=""),"",ML_RESP)</f>
        <v/>
      </c>
      <c r="J17" s="69" t="n"/>
      <c r="K17" s="43" t="n"/>
      <c r="L17" s="45" t="n"/>
      <c r="M17" s="45" t="n"/>
      <c r="N17" s="45" t="n"/>
    </row>
    <row r="18">
      <c r="A18" s="57" t="inlineStr">
        <is>
          <t>M-014</t>
        </is>
      </c>
      <c r="B18" s="47" t="n"/>
      <c r="C18" s="58" t="str">
        <f>IF(AND($B18="",$E18=""),"",ML_N)</f>
        <v/>
      </c>
      <c r="D18" s="48" t="n"/>
      <c r="E18" s="47" t="n"/>
      <c r="F18" s="48" t="n"/>
      <c r="G18" s="59" t="n"/>
      <c r="H18" s="59" t="n"/>
      <c r="I18" s="48" t="str">
        <f>IF(AND($B18="",$E18=""),"",ML_RESP)</f>
        <v/>
      </c>
      <c r="J18" s="71" t="n"/>
      <c r="K18" s="48" t="n"/>
      <c r="L18" s="47" t="n"/>
      <c r="M18" s="47" t="n"/>
      <c r="N18" s="47" t="n"/>
    </row>
    <row r="19">
      <c r="A19" s="42" t="inlineStr">
        <is>
          <t>M-015</t>
        </is>
      </c>
      <c r="B19" s="45" t="n"/>
      <c r="C19" s="41" t="str">
        <f>IF(AND($B19="",$E19=""),"",ML_N)</f>
        <v/>
      </c>
      <c r="D19" s="43" t="n"/>
      <c r="E19" s="45" t="n"/>
      <c r="F19" s="43" t="n"/>
      <c r="G19" s="52" t="n"/>
      <c r="H19" s="52" t="n"/>
      <c r="I19" s="43" t="str">
        <f>IF(AND($B19="",$E19=""),"",ML_RESP)</f>
        <v/>
      </c>
      <c r="J19" s="69" t="n"/>
      <c r="K19" s="43" t="n"/>
      <c r="L19" s="45" t="n"/>
      <c r="M19" s="45" t="n"/>
      <c r="N19" s="45" t="n"/>
    </row>
    <row r="20">
      <c r="A20" s="57" t="inlineStr">
        <is>
          <t>M-016</t>
        </is>
      </c>
      <c r="B20" s="47" t="n"/>
      <c r="C20" s="58" t="str">
        <f>IF(AND($B20="",$E20=""),"",ML_N)</f>
        <v/>
      </c>
      <c r="D20" s="48" t="n"/>
      <c r="E20" s="47" t="n"/>
      <c r="F20" s="48" t="n"/>
      <c r="G20" s="59" t="n"/>
      <c r="H20" s="59" t="n"/>
      <c r="I20" s="48" t="str">
        <f>IF(AND($B20="",$E20=""),"",ML_RESP)</f>
        <v/>
      </c>
      <c r="J20" s="71" t="n"/>
      <c r="K20" s="48" t="n"/>
      <c r="L20" s="47" t="n"/>
      <c r="M20" s="47" t="n"/>
      <c r="N20" s="47" t="n"/>
    </row>
    <row r="21">
      <c r="A21" s="42" t="inlineStr">
        <is>
          <t>M-017</t>
        </is>
      </c>
      <c r="B21" s="45" t="n"/>
      <c r="C21" s="41" t="str">
        <f>IF(AND($B21="",$E21=""),"",ML_N)</f>
        <v/>
      </c>
      <c r="D21" s="43" t="n"/>
      <c r="E21" s="45" t="n"/>
      <c r="F21" s="43" t="n"/>
      <c r="G21" s="52" t="n"/>
      <c r="H21" s="52" t="n"/>
      <c r="I21" s="43" t="str">
        <f>IF(AND($B21="",$E21=""),"",ML_RESP)</f>
        <v/>
      </c>
      <c r="J21" s="69" t="n"/>
      <c r="K21" s="43" t="n"/>
      <c r="L21" s="45" t="n"/>
      <c r="M21" s="45" t="n"/>
      <c r="N21" s="45" t="n"/>
    </row>
    <row r="22">
      <c r="A22" s="57" t="inlineStr">
        <is>
          <t>M-018</t>
        </is>
      </c>
      <c r="B22" s="47" t="n"/>
      <c r="C22" s="58" t="str">
        <f>IF(AND($B22="",$E22=""),"",ML_N)</f>
        <v/>
      </c>
      <c r="D22" s="48" t="n"/>
      <c r="E22" s="47" t="n"/>
      <c r="F22" s="48" t="n"/>
      <c r="G22" s="59" t="n"/>
      <c r="H22" s="59" t="n"/>
      <c r="I22" s="48" t="str">
        <f>IF(AND($B22="",$E22=""),"",ML_RESP)</f>
        <v/>
      </c>
      <c r="J22" s="71" t="n"/>
      <c r="K22" s="48" t="n"/>
      <c r="L22" s="47" t="n"/>
      <c r="M22" s="47" t="n"/>
      <c r="N22" s="47" t="n"/>
    </row>
    <row r="23">
      <c r="A23" s="42" t="inlineStr">
        <is>
          <t>M-019</t>
        </is>
      </c>
      <c r="B23" s="45" t="n"/>
      <c r="C23" s="41" t="str">
        <f>IF(AND($B23="",$E23=""),"",ML_N)</f>
        <v/>
      </c>
      <c r="D23" s="43" t="n"/>
      <c r="E23" s="45" t="n"/>
      <c r="F23" s="43" t="n"/>
      <c r="G23" s="52" t="n"/>
      <c r="H23" s="52" t="n"/>
      <c r="I23" s="43" t="str">
        <f>IF(AND($B23="",$E23=""),"",ML_RESP)</f>
        <v/>
      </c>
      <c r="J23" s="69" t="n"/>
      <c r="K23" s="43" t="n"/>
      <c r="L23" s="45" t="n"/>
      <c r="M23" s="45" t="n"/>
      <c r="N23" s="45" t="n"/>
    </row>
    <row r="24">
      <c r="A24" s="57" t="inlineStr">
        <is>
          <t>M-020</t>
        </is>
      </c>
      <c r="B24" s="47" t="n"/>
      <c r="C24" s="58" t="str">
        <f>IF(AND($B24="",$E24=""),"",ML_N)</f>
        <v/>
      </c>
      <c r="D24" s="48" t="n"/>
      <c r="E24" s="47" t="n"/>
      <c r="F24" s="48" t="n"/>
      <c r="G24" s="59" t="n"/>
      <c r="H24" s="59" t="n"/>
      <c r="I24" s="48" t="str">
        <f>IF(AND($B24="",$E24=""),"",ML_RESP)</f>
        <v/>
      </c>
      <c r="J24" s="71" t="n"/>
      <c r="K24" s="48" t="n"/>
      <c r="L24" s="47" t="n"/>
      <c r="M24" s="47" t="n"/>
      <c r="N24" s="47" t="n"/>
    </row>
    <row r="25">
      <c r="A25" s="42" t="inlineStr">
        <is>
          <t>M-021</t>
        </is>
      </c>
      <c r="B25" s="45" t="n"/>
      <c r="C25" s="41" t="str">
        <f>IF(AND($B25="",$E25=""),"",ML_N)</f>
        <v/>
      </c>
      <c r="D25" s="43" t="n"/>
      <c r="E25" s="45" t="n"/>
      <c r="F25" s="43" t="n"/>
      <c r="G25" s="52" t="n"/>
      <c r="H25" s="52" t="n"/>
      <c r="I25" s="43" t="str">
        <f>IF(AND($B25="",$E25=""),"",ML_RESP)</f>
        <v/>
      </c>
      <c r="J25" s="69" t="n"/>
      <c r="K25" s="43" t="n"/>
      <c r="L25" s="45" t="n"/>
      <c r="M25" s="45" t="n"/>
      <c r="N25" s="45" t="n"/>
    </row>
    <row r="26">
      <c r="A26" s="57" t="inlineStr">
        <is>
          <t>M-022</t>
        </is>
      </c>
      <c r="B26" s="47" t="n"/>
      <c r="C26" s="58" t="str">
        <f>IF(AND($B26="",$E26=""),"",ML_N)</f>
        <v/>
      </c>
      <c r="D26" s="48" t="n"/>
      <c r="E26" s="47" t="n"/>
      <c r="F26" s="48" t="n"/>
      <c r="G26" s="59" t="n"/>
      <c r="H26" s="59" t="n"/>
      <c r="I26" s="48" t="str">
        <f>IF(AND($B26="",$E26=""),"",ML_RESP)</f>
        <v/>
      </c>
      <c r="J26" s="71" t="n"/>
      <c r="K26" s="48" t="n"/>
      <c r="L26" s="47" t="n"/>
      <c r="M26" s="47" t="n"/>
      <c r="N26" s="47" t="n"/>
    </row>
    <row r="27">
      <c r="A27" s="42" t="inlineStr">
        <is>
          <t>M-023</t>
        </is>
      </c>
      <c r="B27" s="45" t="n"/>
      <c r="C27" s="41" t="str">
        <f>IF(AND($B27="",$E27=""),"",ML_N)</f>
        <v/>
      </c>
      <c r="D27" s="43" t="n"/>
      <c r="E27" s="45" t="n"/>
      <c r="F27" s="43" t="n"/>
      <c r="G27" s="52" t="n"/>
      <c r="H27" s="52" t="n"/>
      <c r="I27" s="43" t="str">
        <f>IF(AND($B27="",$E27=""),"",ML_RESP)</f>
        <v/>
      </c>
      <c r="J27" s="69" t="n"/>
      <c r="K27" s="43" t="n"/>
      <c r="L27" s="45" t="n"/>
      <c r="M27" s="45" t="n"/>
      <c r="N27" s="45" t="n"/>
    </row>
    <row r="28">
      <c r="A28" s="57" t="inlineStr">
        <is>
          <t>M-024</t>
        </is>
      </c>
      <c r="B28" s="47" t="n"/>
      <c r="C28" s="58" t="str">
        <f>IF(AND($B28="",$E28=""),"",ML_N)</f>
        <v/>
      </c>
      <c r="D28" s="48" t="n"/>
      <c r="E28" s="47" t="n"/>
      <c r="F28" s="48" t="n"/>
      <c r="G28" s="59" t="n"/>
      <c r="H28" s="59" t="n"/>
      <c r="I28" s="48" t="str">
        <f>IF(AND($B28="",$E28=""),"",ML_RESP)</f>
        <v/>
      </c>
      <c r="J28" s="71" t="n"/>
      <c r="K28" s="48" t="n"/>
      <c r="L28" s="47" t="n"/>
      <c r="M28" s="47" t="n"/>
      <c r="N28" s="47" t="n"/>
    </row>
    <row r="29">
      <c r="A29" s="42" t="inlineStr">
        <is>
          <t>M-025</t>
        </is>
      </c>
      <c r="B29" s="45" t="n"/>
      <c r="C29" s="41" t="str">
        <f>IF(AND($B29="",$E29=""),"",ML_N)</f>
        <v/>
      </c>
      <c r="D29" s="43" t="n"/>
      <c r="E29" s="45" t="n"/>
      <c r="F29" s="43" t="n"/>
      <c r="G29" s="52" t="n"/>
      <c r="H29" s="52" t="n"/>
      <c r="I29" s="43" t="str">
        <f>IF(AND($B29="",$E29=""),"",ML_RESP)</f>
        <v/>
      </c>
      <c r="J29" s="69" t="n"/>
      <c r="K29" s="43" t="n"/>
      <c r="L29" s="45" t="n"/>
      <c r="M29" s="45" t="n"/>
      <c r="N29" s="45" t="n"/>
    </row>
    <row r="30">
      <c r="A30" s="57" t="inlineStr">
        <is>
          <t>M-026</t>
        </is>
      </c>
      <c r="B30" s="47" t="n"/>
      <c r="C30" s="58" t="str">
        <f>IF(AND($B30="",$E30=""),"",ML_N)</f>
        <v/>
      </c>
      <c r="D30" s="48" t="n"/>
      <c r="E30" s="47" t="n"/>
      <c r="F30" s="48" t="n"/>
      <c r="G30" s="59" t="n"/>
      <c r="H30" s="59" t="n"/>
      <c r="I30" s="48" t="str">
        <f>IF(AND($B30="",$E30=""),"",ML_RESP)</f>
        <v/>
      </c>
      <c r="J30" s="71" t="n"/>
      <c r="K30" s="48" t="n"/>
      <c r="L30" s="47" t="n"/>
      <c r="M30" s="47" t="n"/>
      <c r="N30" s="47" t="n"/>
    </row>
    <row r="31">
      <c r="A31" s="42" t="inlineStr">
        <is>
          <t>M-027</t>
        </is>
      </c>
      <c r="B31" s="45" t="n"/>
      <c r="C31" s="41" t="str">
        <f>IF(AND($B31="",$E31=""),"",ML_N)</f>
        <v/>
      </c>
      <c r="D31" s="43" t="n"/>
      <c r="E31" s="45" t="n"/>
      <c r="F31" s="43" t="n"/>
      <c r="G31" s="52" t="n"/>
      <c r="H31" s="52" t="n"/>
      <c r="I31" s="43" t="str">
        <f>IF(AND($B31="",$E31=""),"",ML_RESP)</f>
        <v/>
      </c>
      <c r="J31" s="69" t="n"/>
      <c r="K31" s="43" t="n"/>
      <c r="L31" s="45" t="n"/>
      <c r="M31" s="45" t="n"/>
      <c r="N31" s="45" t="n"/>
    </row>
    <row r="32">
      <c r="A32" s="57" t="inlineStr">
        <is>
          <t>M-028</t>
        </is>
      </c>
      <c r="B32" s="47" t="n"/>
      <c r="C32" s="58" t="str">
        <f>IF(AND($B32="",$E32=""),"",ML_N)</f>
        <v/>
      </c>
      <c r="D32" s="48" t="n"/>
      <c r="E32" s="47" t="n"/>
      <c r="F32" s="48" t="n"/>
      <c r="G32" s="59" t="n"/>
      <c r="H32" s="59" t="n"/>
      <c r="I32" s="48" t="str">
        <f>IF(AND($B32="",$E32=""),"",ML_RESP)</f>
        <v/>
      </c>
      <c r="J32" s="71" t="n"/>
      <c r="K32" s="48" t="n"/>
      <c r="L32" s="47" t="n"/>
      <c r="M32" s="47" t="n"/>
      <c r="N32" s="47" t="n"/>
    </row>
    <row r="33">
      <c r="A33" s="42" t="inlineStr">
        <is>
          <t>M-029</t>
        </is>
      </c>
      <c r="B33" s="45" t="n"/>
      <c r="C33" s="41" t="str">
        <f>IF(AND($B33="",$E33=""),"",ML_N)</f>
        <v/>
      </c>
      <c r="D33" s="43" t="n"/>
      <c r="E33" s="45" t="n"/>
      <c r="F33" s="43" t="n"/>
      <c r="G33" s="52" t="n"/>
      <c r="H33" s="52" t="n"/>
      <c r="I33" s="43" t="str">
        <f>IF(AND($B33="",$E33=""),"",ML_RESP)</f>
        <v/>
      </c>
      <c r="J33" s="69" t="n"/>
      <c r="K33" s="43" t="n"/>
      <c r="L33" s="45" t="n"/>
      <c r="M33" s="45" t="n"/>
      <c r="N33" s="45" t="n"/>
    </row>
    <row r="34">
      <c r="A34" s="57" t="inlineStr">
        <is>
          <t>M-030</t>
        </is>
      </c>
      <c r="B34" s="47" t="n"/>
      <c r="C34" s="58" t="str">
        <f>IF(AND($B34="",$E34=""),"",ML_N)</f>
        <v/>
      </c>
      <c r="D34" s="48" t="n"/>
      <c r="E34" s="47" t="n"/>
      <c r="F34" s="48" t="n"/>
      <c r="G34" s="59" t="n"/>
      <c r="H34" s="59" t="n"/>
      <c r="I34" s="48" t="str">
        <f>IF(AND($B34="",$E34=""),"",ML_RESP)</f>
        <v/>
      </c>
      <c r="J34" s="71" t="n"/>
      <c r="K34" s="48" t="n"/>
      <c r="L34" s="47" t="n"/>
      <c r="M34" s="47" t="n"/>
      <c r="N34" s="47" t="n"/>
    </row>
    <row r="35">
      <c r="A35" s="42" t="inlineStr">
        <is>
          <t>M-031</t>
        </is>
      </c>
      <c r="B35" s="45" t="n"/>
      <c r="C35" s="41" t="str">
        <f>IF(AND($B35="",$E35=""),"",ML_N)</f>
        <v/>
      </c>
      <c r="D35" s="43" t="n"/>
      <c r="E35" s="45" t="n"/>
      <c r="F35" s="43" t="n"/>
      <c r="G35" s="52" t="n"/>
      <c r="H35" s="52" t="n"/>
      <c r="I35" s="43" t="str">
        <f>IF(AND($B35="",$E35=""),"",ML_RESP)</f>
        <v/>
      </c>
      <c r="J35" s="69" t="n"/>
      <c r="K35" s="43" t="n"/>
      <c r="L35" s="45" t="n"/>
      <c r="M35" s="45" t="n"/>
      <c r="N35" s="45" t="n"/>
    </row>
    <row r="36">
      <c r="A36" s="57" t="inlineStr">
        <is>
          <t>M-032</t>
        </is>
      </c>
      <c r="B36" s="47" t="n"/>
      <c r="C36" s="58" t="str">
        <f>IF(AND($B36="",$E36=""),"",ML_N)</f>
        <v/>
      </c>
      <c r="D36" s="48" t="n"/>
      <c r="E36" s="47" t="n"/>
      <c r="F36" s="48" t="n"/>
      <c r="G36" s="59" t="n"/>
      <c r="H36" s="59" t="n"/>
      <c r="I36" s="48" t="str">
        <f>IF(AND($B36="",$E36=""),"",ML_RESP)</f>
        <v/>
      </c>
      <c r="J36" s="71" t="n"/>
      <c r="K36" s="48" t="n"/>
      <c r="L36" s="47" t="n"/>
      <c r="M36" s="47" t="n"/>
      <c r="N36" s="47" t="n"/>
    </row>
    <row r="37">
      <c r="A37" s="42" t="inlineStr">
        <is>
          <t>M-033</t>
        </is>
      </c>
      <c r="B37" s="45" t="n"/>
      <c r="C37" s="41" t="str">
        <f>IF(AND($B37="",$E37=""),"",ML_N)</f>
        <v/>
      </c>
      <c r="D37" s="43" t="n"/>
      <c r="E37" s="45" t="n"/>
      <c r="F37" s="43" t="n"/>
      <c r="G37" s="52" t="n"/>
      <c r="H37" s="52" t="n"/>
      <c r="I37" s="43" t="str">
        <f>IF(AND($B37="",$E37=""),"",ML_RESP)</f>
        <v/>
      </c>
      <c r="J37" s="69" t="n"/>
      <c r="K37" s="43" t="n"/>
      <c r="L37" s="45" t="n"/>
      <c r="M37" s="45" t="n"/>
      <c r="N37" s="45" t="n"/>
    </row>
    <row r="38">
      <c r="A38" s="57" t="inlineStr">
        <is>
          <t>M-034</t>
        </is>
      </c>
      <c r="B38" s="47" t="n"/>
      <c r="C38" s="58" t="str">
        <f>IF(AND($B38="",$E38=""),"",ML_N)</f>
        <v/>
      </c>
      <c r="D38" s="48" t="n"/>
      <c r="E38" s="47" t="n"/>
      <c r="F38" s="48" t="n"/>
      <c r="G38" s="59" t="n"/>
      <c r="H38" s="59" t="n"/>
      <c r="I38" s="48" t="str">
        <f>IF(AND($B38="",$E38=""),"",ML_RESP)</f>
        <v/>
      </c>
      <c r="J38" s="71" t="n"/>
      <c r="K38" s="48" t="n"/>
      <c r="L38" s="47" t="n"/>
      <c r="M38" s="47" t="n"/>
      <c r="N38" s="47" t="n"/>
    </row>
    <row r="39">
      <c r="A39" s="42" t="inlineStr">
        <is>
          <t>M-035</t>
        </is>
      </c>
      <c r="B39" s="45" t="n"/>
      <c r="C39" s="41" t="str">
        <f>IF(AND($B39="",$E39=""),"",ML_N)</f>
        <v/>
      </c>
      <c r="D39" s="43" t="n"/>
      <c r="E39" s="45" t="n"/>
      <c r="F39" s="43" t="n"/>
      <c r="G39" s="52" t="n"/>
      <c r="H39" s="52" t="n"/>
      <c r="I39" s="43" t="str">
        <f>IF(AND($B39="",$E39=""),"",ML_RESP)</f>
        <v/>
      </c>
      <c r="J39" s="69" t="n"/>
      <c r="K39" s="43" t="n"/>
      <c r="L39" s="45" t="n"/>
      <c r="M39" s="45" t="n"/>
      <c r="N39" s="45" t="n"/>
    </row>
    <row r="40">
      <c r="A40" s="57" t="inlineStr">
        <is>
          <t>M-036</t>
        </is>
      </c>
      <c r="B40" s="47" t="n"/>
      <c r="C40" s="58" t="str">
        <f>IF(AND($B40="",$E40=""),"",ML_N)</f>
        <v/>
      </c>
      <c r="D40" s="48" t="n"/>
      <c r="E40" s="47" t="n"/>
      <c r="F40" s="48" t="n"/>
      <c r="G40" s="59" t="n"/>
      <c r="H40" s="59" t="n"/>
      <c r="I40" s="48" t="str">
        <f>IF(AND($B40="",$E40=""),"",ML_RESP)</f>
        <v/>
      </c>
      <c r="J40" s="71" t="n"/>
      <c r="K40" s="48" t="n"/>
      <c r="L40" s="47" t="n"/>
      <c r="M40" s="47" t="n"/>
      <c r="N40" s="47" t="n"/>
    </row>
    <row r="41">
      <c r="A41" s="42" t="inlineStr">
        <is>
          <t>M-037</t>
        </is>
      </c>
      <c r="B41" s="45" t="n"/>
      <c r="C41" s="41" t="str">
        <f>IF(AND($B41="",$E41=""),"",ML_N)</f>
        <v/>
      </c>
      <c r="D41" s="43" t="n"/>
      <c r="E41" s="45" t="n"/>
      <c r="F41" s="43" t="n"/>
      <c r="G41" s="52" t="n"/>
      <c r="H41" s="52" t="n"/>
      <c r="I41" s="43" t="str">
        <f>IF(AND($B41="",$E41=""),"",ML_RESP)</f>
        <v/>
      </c>
      <c r="J41" s="69" t="n"/>
      <c r="K41" s="43" t="n"/>
      <c r="L41" s="45" t="n"/>
      <c r="M41" s="45" t="n"/>
      <c r="N41" s="45" t="n"/>
    </row>
    <row r="42">
      <c r="A42" s="57" t="inlineStr">
        <is>
          <t>M-038</t>
        </is>
      </c>
      <c r="B42" s="47" t="n"/>
      <c r="C42" s="58" t="str">
        <f>IF(AND($B42="",$E42=""),"",ML_N)</f>
        <v/>
      </c>
      <c r="D42" s="48" t="n"/>
      <c r="E42" s="47" t="n"/>
      <c r="F42" s="48" t="n"/>
      <c r="G42" s="59" t="n"/>
      <c r="H42" s="59" t="n"/>
      <c r="I42" s="48" t="str">
        <f>IF(AND($B42="",$E42=""),"",ML_RESP)</f>
        <v/>
      </c>
      <c r="J42" s="71" t="n"/>
      <c r="K42" s="48" t="n"/>
      <c r="L42" s="47" t="n"/>
      <c r="M42" s="47" t="n"/>
      <c r="N42" s="47" t="n"/>
    </row>
    <row r="43">
      <c r="A43" s="42" t="inlineStr">
        <is>
          <t>M-039</t>
        </is>
      </c>
      <c r="B43" s="45" t="n"/>
      <c r="C43" s="41" t="str">
        <f>IF(AND($B43="",$E43=""),"",ML_N)</f>
        <v/>
      </c>
      <c r="D43" s="43" t="n"/>
      <c r="E43" s="45" t="n"/>
      <c r="F43" s="43" t="n"/>
      <c r="G43" s="52" t="n"/>
      <c r="H43" s="52" t="n"/>
      <c r="I43" s="43" t="str">
        <f>IF(AND($B43="",$E43=""),"",ML_RESP)</f>
        <v/>
      </c>
      <c r="J43" s="69" t="n"/>
      <c r="K43" s="43" t="n"/>
      <c r="L43" s="45" t="n"/>
      <c r="M43" s="45" t="n"/>
      <c r="N43" s="45" t="n"/>
    </row>
    <row r="44">
      <c r="A44" s="57" t="inlineStr">
        <is>
          <t>M-040</t>
        </is>
      </c>
      <c r="B44" s="47" t="n"/>
      <c r="C44" s="58" t="str">
        <f>IF(AND($B44="",$E44=""),"",ML_N)</f>
        <v/>
      </c>
      <c r="D44" s="48" t="n"/>
      <c r="E44" s="47" t="n"/>
      <c r="F44" s="48" t="n"/>
      <c r="G44" s="59" t="n"/>
      <c r="H44" s="59" t="n"/>
      <c r="I44" s="48" t="str">
        <f>IF(AND($B44="",$E44=""),"",ML_RESP)</f>
        <v/>
      </c>
      <c r="J44" s="71" t="n"/>
      <c r="K44" s="48" t="n"/>
      <c r="L44" s="47" t="n"/>
      <c r="M44" s="47" t="n"/>
      <c r="N44" s="47" t="n"/>
    </row>
    <row r="45">
      <c r="A45" s="42" t="inlineStr">
        <is>
          <t>M-041</t>
        </is>
      </c>
      <c r="B45" s="45" t="n"/>
      <c r="C45" s="41" t="str">
        <f>IF(AND($B45="",$E45=""),"",ML_N)</f>
        <v/>
      </c>
      <c r="D45" s="43" t="n"/>
      <c r="E45" s="45" t="n"/>
      <c r="F45" s="43" t="n"/>
      <c r="G45" s="52" t="n"/>
      <c r="H45" s="52" t="n"/>
      <c r="I45" s="43" t="str">
        <f>IF(AND($B45="",$E45=""),"",ML_RESP)</f>
        <v/>
      </c>
      <c r="J45" s="69" t="n"/>
      <c r="K45" s="43" t="n"/>
      <c r="L45" s="45" t="n"/>
      <c r="M45" s="45" t="n"/>
      <c r="N45" s="45" t="n"/>
    </row>
    <row r="46">
      <c r="A46" s="57" t="inlineStr">
        <is>
          <t>M-042</t>
        </is>
      </c>
      <c r="B46" s="47" t="n"/>
      <c r="C46" s="58" t="str">
        <f>IF(AND($B46="",$E46=""),"",ML_N)</f>
        <v/>
      </c>
      <c r="D46" s="48" t="n"/>
      <c r="E46" s="47" t="n"/>
      <c r="F46" s="48" t="n"/>
      <c r="G46" s="59" t="n"/>
      <c r="H46" s="59" t="n"/>
      <c r="I46" s="48" t="str">
        <f>IF(AND($B46="",$E46=""),"",ML_RESP)</f>
        <v/>
      </c>
      <c r="J46" s="71" t="n"/>
      <c r="K46" s="48" t="n"/>
      <c r="L46" s="47" t="n"/>
      <c r="M46" s="47" t="n"/>
      <c r="N46" s="47" t="n"/>
    </row>
    <row r="47">
      <c r="A47" s="42" t="inlineStr">
        <is>
          <t>M-043</t>
        </is>
      </c>
      <c r="B47" s="45" t="n"/>
      <c r="C47" s="41" t="str">
        <f>IF(AND($B47="",$E47=""),"",ML_N)</f>
        <v/>
      </c>
      <c r="D47" s="43" t="n"/>
      <c r="E47" s="45" t="n"/>
      <c r="F47" s="43" t="n"/>
      <c r="G47" s="52" t="n"/>
      <c r="H47" s="52" t="n"/>
      <c r="I47" s="43" t="str">
        <f>IF(AND($B47="",$E47=""),"",ML_RESP)</f>
        <v/>
      </c>
      <c r="J47" s="69" t="n"/>
      <c r="K47" s="43" t="n"/>
      <c r="L47" s="45" t="n"/>
      <c r="M47" s="45" t="n"/>
      <c r="N47" s="45" t="n"/>
    </row>
    <row r="48">
      <c r="A48" s="57" t="inlineStr">
        <is>
          <t>M-044</t>
        </is>
      </c>
      <c r="B48" s="47" t="n"/>
      <c r="C48" s="58" t="str">
        <f>IF(AND($B48="",$E48=""),"",ML_N)</f>
        <v/>
      </c>
      <c r="D48" s="48" t="n"/>
      <c r="E48" s="47" t="n"/>
      <c r="F48" s="48" t="n"/>
      <c r="G48" s="59" t="n"/>
      <c r="H48" s="59" t="n"/>
      <c r="I48" s="48" t="str">
        <f>IF(AND($B48="",$E48=""),"",ML_RESP)</f>
        <v/>
      </c>
      <c r="J48" s="71" t="n"/>
      <c r="K48" s="48" t="n"/>
      <c r="L48" s="47" t="n"/>
      <c r="M48" s="47" t="n"/>
      <c r="N48" s="47" t="n"/>
    </row>
    <row r="49">
      <c r="A49" s="42" t="inlineStr">
        <is>
          <t>M-045</t>
        </is>
      </c>
      <c r="B49" s="45" t="n"/>
      <c r="C49" s="41" t="str">
        <f>IF(AND($B49="",$E49=""),"",ML_N)</f>
        <v/>
      </c>
      <c r="D49" s="43" t="n"/>
      <c r="E49" s="45" t="n"/>
      <c r="F49" s="43" t="n"/>
      <c r="G49" s="52" t="n"/>
      <c r="H49" s="52" t="n"/>
      <c r="I49" s="43" t="str">
        <f>IF(AND($B49="",$E49=""),"",ML_RESP)</f>
        <v/>
      </c>
      <c r="J49" s="69" t="n"/>
      <c r="K49" s="43" t="n"/>
      <c r="L49" s="45" t="n"/>
      <c r="M49" s="45" t="n"/>
      <c r="N49" s="45" t="n"/>
    </row>
    <row r="50">
      <c r="A50" s="57" t="inlineStr">
        <is>
          <t>M-046</t>
        </is>
      </c>
      <c r="B50" s="47" t="n"/>
      <c r="C50" s="58" t="str">
        <f>IF(AND($B50="",$E50=""),"",ML_N)</f>
        <v/>
      </c>
      <c r="D50" s="48" t="n"/>
      <c r="E50" s="47" t="n"/>
      <c r="F50" s="48" t="n"/>
      <c r="G50" s="59" t="n"/>
      <c r="H50" s="59" t="n"/>
      <c r="I50" s="48" t="str">
        <f>IF(AND($B50="",$E50=""),"",ML_RESP)</f>
        <v/>
      </c>
      <c r="J50" s="71" t="n"/>
      <c r="K50" s="48" t="n"/>
      <c r="L50" s="47" t="n"/>
      <c r="M50" s="47" t="n"/>
      <c r="N50" s="47" t="n"/>
    </row>
    <row r="51">
      <c r="A51" s="42" t="inlineStr">
        <is>
          <t>M-047</t>
        </is>
      </c>
      <c r="B51" s="45" t="n"/>
      <c r="C51" s="41" t="str">
        <f>IF(AND($B51="",$E51=""),"",ML_N)</f>
        <v/>
      </c>
      <c r="D51" s="43" t="n"/>
      <c r="E51" s="45" t="n"/>
      <c r="F51" s="43" t="n"/>
      <c r="G51" s="52" t="n"/>
      <c r="H51" s="52" t="n"/>
      <c r="I51" s="43" t="str">
        <f>IF(AND($B51="",$E51=""),"",ML_RESP)</f>
        <v/>
      </c>
      <c r="J51" s="69" t="n"/>
      <c r="K51" s="43" t="n"/>
      <c r="L51" s="45" t="n"/>
      <c r="M51" s="45" t="n"/>
      <c r="N51" s="45" t="n"/>
    </row>
    <row r="52">
      <c r="A52" s="57" t="inlineStr">
        <is>
          <t>M-048</t>
        </is>
      </c>
      <c r="B52" s="47" t="n"/>
      <c r="C52" s="58" t="str">
        <f>IF(AND($B52="",$E52=""),"",ML_N)</f>
        <v/>
      </c>
      <c r="D52" s="48" t="n"/>
      <c r="E52" s="47" t="n"/>
      <c r="F52" s="48" t="n"/>
      <c r="G52" s="59" t="n"/>
      <c r="H52" s="59" t="n"/>
      <c r="I52" s="48" t="str">
        <f>IF(AND($B52="",$E52=""),"",ML_RESP)</f>
        <v/>
      </c>
      <c r="J52" s="71" t="n"/>
      <c r="K52" s="48" t="n"/>
      <c r="L52" s="47" t="n"/>
      <c r="M52" s="47" t="n"/>
      <c r="N52" s="47" t="n"/>
    </row>
    <row r="53">
      <c r="A53" s="42" t="inlineStr">
        <is>
          <t>M-049</t>
        </is>
      </c>
      <c r="B53" s="45" t="n"/>
      <c r="C53" s="41" t="str">
        <f>IF(AND($B53="",$E53=""),"",ML_N)</f>
        <v/>
      </c>
      <c r="D53" s="43" t="n"/>
      <c r="E53" s="45" t="n"/>
      <c r="F53" s="43" t="n"/>
      <c r="G53" s="52" t="n"/>
      <c r="H53" s="52" t="n"/>
      <c r="I53" s="43" t="str">
        <f>IF(AND($B53="",$E53=""),"",ML_RESP)</f>
        <v/>
      </c>
      <c r="J53" s="69" t="n"/>
      <c r="K53" s="43" t="n"/>
      <c r="L53" s="45" t="n"/>
      <c r="M53" s="45" t="n"/>
      <c r="N53" s="45" t="n"/>
    </row>
    <row r="54">
      <c r="A54" s="57" t="inlineStr">
        <is>
          <t>M-050</t>
        </is>
      </c>
      <c r="B54" s="47" t="n"/>
      <c r="C54" s="58" t="str">
        <f>IF(AND($B54="",$E54=""),"",ML_N)</f>
        <v/>
      </c>
      <c r="D54" s="48" t="n"/>
      <c r="E54" s="47" t="n"/>
      <c r="F54" s="48" t="n"/>
      <c r="G54" s="59" t="n"/>
      <c r="H54" s="59" t="n"/>
      <c r="I54" s="48" t="str">
        <f>IF(AND($B54="",$E54=""),"",ML_RESP)</f>
        <v/>
      </c>
      <c r="J54" s="71" t="n"/>
      <c r="K54" s="48" t="n"/>
      <c r="L54" s="47" t="n"/>
      <c r="M54" s="47" t="n"/>
      <c r="N54" s="47" t="n"/>
    </row>
    <row r="55">
      <c r="A55" s="42" t="inlineStr">
        <is>
          <t>M-051</t>
        </is>
      </c>
      <c r="B55" s="45" t="n"/>
      <c r="C55" s="41" t="str">
        <f>IF(AND($B55="",$E55=""),"",ML_N)</f>
        <v/>
      </c>
      <c r="D55" s="43" t="n"/>
      <c r="E55" s="45" t="n"/>
      <c r="F55" s="43" t="n"/>
      <c r="G55" s="52" t="n"/>
      <c r="H55" s="52" t="n"/>
      <c r="I55" s="43" t="str">
        <f>IF(AND($B55="",$E55=""),"",ML_RESP)</f>
        <v/>
      </c>
      <c r="J55" s="69" t="n"/>
      <c r="K55" s="43" t="n"/>
      <c r="L55" s="45" t="n"/>
      <c r="M55" s="45" t="n"/>
      <c r="N55" s="45" t="n"/>
    </row>
    <row r="56">
      <c r="A56" s="57" t="inlineStr">
        <is>
          <t>M-052</t>
        </is>
      </c>
      <c r="B56" s="47" t="n"/>
      <c r="C56" s="58" t="str">
        <f>IF(AND($B56="",$E56=""),"",ML_N)</f>
        <v/>
      </c>
      <c r="D56" s="48" t="n"/>
      <c r="E56" s="47" t="n"/>
      <c r="F56" s="48" t="n"/>
      <c r="G56" s="59" t="n"/>
      <c r="H56" s="59" t="n"/>
      <c r="I56" s="48" t="str">
        <f>IF(AND($B56="",$E56=""),"",ML_RESP)</f>
        <v/>
      </c>
      <c r="J56" s="71" t="n"/>
      <c r="K56" s="48" t="n"/>
      <c r="L56" s="47" t="n"/>
      <c r="M56" s="47" t="n"/>
      <c r="N56" s="47" t="n"/>
    </row>
    <row r="57">
      <c r="A57" s="42" t="inlineStr">
        <is>
          <t>M-053</t>
        </is>
      </c>
      <c r="B57" s="45" t="n"/>
      <c r="C57" s="41" t="str">
        <f>IF(AND($B57="",$E57=""),"",ML_N)</f>
        <v/>
      </c>
      <c r="D57" s="43" t="n"/>
      <c r="E57" s="45" t="n"/>
      <c r="F57" s="43" t="n"/>
      <c r="G57" s="52" t="n"/>
      <c r="H57" s="52" t="n"/>
      <c r="I57" s="43" t="str">
        <f>IF(AND($B57="",$E57=""),"",ML_RESP)</f>
        <v/>
      </c>
      <c r="J57" s="69" t="n"/>
      <c r="K57" s="43" t="n"/>
      <c r="L57" s="45" t="n"/>
      <c r="M57" s="45" t="n"/>
      <c r="N57" s="45" t="n"/>
    </row>
    <row r="58">
      <c r="A58" s="57" t="inlineStr">
        <is>
          <t>M-054</t>
        </is>
      </c>
      <c r="B58" s="47" t="n"/>
      <c r="C58" s="58" t="str">
        <f>IF(AND($B58="",$E58=""),"",ML_N)</f>
        <v/>
      </c>
      <c r="D58" s="48" t="n"/>
      <c r="E58" s="47" t="n"/>
      <c r="F58" s="48" t="n"/>
      <c r="G58" s="59" t="n"/>
      <c r="H58" s="59" t="n"/>
      <c r="I58" s="48" t="str">
        <f>IF(AND($B58="",$E58=""),"",ML_RESP)</f>
        <v/>
      </c>
      <c r="J58" s="71" t="n"/>
      <c r="K58" s="48" t="n"/>
      <c r="L58" s="47" t="n"/>
      <c r="M58" s="47" t="n"/>
      <c r="N58" s="47" t="n"/>
    </row>
    <row r="59">
      <c r="A59" s="42" t="inlineStr">
        <is>
          <t>M-055</t>
        </is>
      </c>
      <c r="B59" s="45" t="n"/>
      <c r="C59" s="41" t="str">
        <f>IF(AND($B59="",$E59=""),"",ML_N)</f>
        <v/>
      </c>
      <c r="D59" s="43" t="n"/>
      <c r="E59" s="45" t="n"/>
      <c r="F59" s="43" t="n"/>
      <c r="G59" s="52" t="n"/>
      <c r="H59" s="52" t="n"/>
      <c r="I59" s="43" t="str">
        <f>IF(AND($B59="",$E59=""),"",ML_RESP)</f>
        <v/>
      </c>
      <c r="J59" s="69" t="n"/>
      <c r="K59" s="43" t="n"/>
      <c r="L59" s="45" t="n"/>
      <c r="M59" s="45" t="n"/>
      <c r="N59" s="45" t="n"/>
    </row>
    <row r="60">
      <c r="A60" s="57" t="inlineStr">
        <is>
          <t>M-056</t>
        </is>
      </c>
      <c r="B60" s="47" t="n"/>
      <c r="C60" s="58" t="str">
        <f>IF(AND($B60="",$E60=""),"",ML_N)</f>
        <v/>
      </c>
      <c r="D60" s="48" t="n"/>
      <c r="E60" s="47" t="n"/>
      <c r="F60" s="48" t="n"/>
      <c r="G60" s="59" t="n"/>
      <c r="H60" s="59" t="n"/>
      <c r="I60" s="48" t="str">
        <f>IF(AND($B60="",$E60=""),"",ML_RESP)</f>
        <v/>
      </c>
      <c r="J60" s="71" t="n"/>
      <c r="K60" s="48" t="n"/>
      <c r="L60" s="47" t="n"/>
      <c r="M60" s="47" t="n"/>
      <c r="N60" s="47" t="n"/>
    </row>
    <row r="61">
      <c r="A61" s="42" t="inlineStr">
        <is>
          <t>M-057</t>
        </is>
      </c>
      <c r="B61" s="45" t="n"/>
      <c r="C61" s="41" t="str">
        <f>IF(AND($B61="",$E61=""),"",ML_N)</f>
        <v/>
      </c>
      <c r="D61" s="43" t="n"/>
      <c r="E61" s="45" t="n"/>
      <c r="F61" s="43" t="n"/>
      <c r="G61" s="52" t="n"/>
      <c r="H61" s="52" t="n"/>
      <c r="I61" s="43" t="str">
        <f>IF(AND($B61="",$E61=""),"",ML_RESP)</f>
        <v/>
      </c>
      <c r="J61" s="69" t="n"/>
      <c r="K61" s="43" t="n"/>
      <c r="L61" s="45" t="n"/>
      <c r="M61" s="45" t="n"/>
      <c r="N61" s="45" t="n"/>
    </row>
    <row r="62">
      <c r="A62" s="57" t="inlineStr">
        <is>
          <t>M-058</t>
        </is>
      </c>
      <c r="B62" s="47" t="n"/>
      <c r="C62" s="58" t="str">
        <f>IF(AND($B62="",$E62=""),"",ML_N)</f>
        <v/>
      </c>
      <c r="D62" s="48" t="n"/>
      <c r="E62" s="47" t="n"/>
      <c r="F62" s="48" t="n"/>
      <c r="G62" s="59" t="n"/>
      <c r="H62" s="59" t="n"/>
      <c r="I62" s="48" t="str">
        <f>IF(AND($B62="",$E62=""),"",ML_RESP)</f>
        <v/>
      </c>
      <c r="J62" s="71" t="n"/>
      <c r="K62" s="48" t="n"/>
      <c r="L62" s="47" t="n"/>
      <c r="M62" s="47" t="n"/>
      <c r="N62" s="47" t="n"/>
    </row>
    <row r="63">
      <c r="A63" s="42" t="inlineStr">
        <is>
          <t>M-059</t>
        </is>
      </c>
      <c r="B63" s="45" t="n"/>
      <c r="C63" s="41" t="str">
        <f>IF(AND($B63="",$E63=""),"",ML_N)</f>
        <v/>
      </c>
      <c r="D63" s="43" t="n"/>
      <c r="E63" s="45" t="n"/>
      <c r="F63" s="43" t="n"/>
      <c r="G63" s="52" t="n"/>
      <c r="H63" s="52" t="n"/>
      <c r="I63" s="43" t="str">
        <f>IF(AND($B63="",$E63=""),"",ML_RESP)</f>
        <v/>
      </c>
      <c r="J63" s="69" t="n"/>
      <c r="K63" s="43" t="n"/>
      <c r="L63" s="45" t="n"/>
      <c r="M63" s="45" t="n"/>
      <c r="N63" s="45" t="n"/>
    </row>
    <row r="64">
      <c r="A64" s="57" t="inlineStr">
        <is>
          <t>M-060</t>
        </is>
      </c>
      <c r="B64" s="47" t="n"/>
      <c r="C64" s="58" t="str">
        <f>IF(AND($B64="",$E64=""),"",ML_N)</f>
        <v/>
      </c>
      <c r="D64" s="48" t="n"/>
      <c r="E64" s="47" t="n"/>
      <c r="F64" s="48" t="n"/>
      <c r="G64" s="59" t="n"/>
      <c r="H64" s="59" t="n"/>
      <c r="I64" s="48" t="str">
        <f>IF(AND($B64="",$E64=""),"",ML_RESP)</f>
        <v/>
      </c>
      <c r="J64" s="71" t="n"/>
      <c r="K64" s="48" t="n"/>
      <c r="L64" s="47" t="n"/>
      <c r="M64" s="47" t="n"/>
      <c r="N64" s="47" t="n"/>
    </row>
    <row r="65">
      <c r="A65" s="42" t="inlineStr">
        <is>
          <t>M-061</t>
        </is>
      </c>
      <c r="B65" s="45" t="n"/>
      <c r="C65" s="41" t="str">
        <f>IF(AND($B65="",$E65=""),"",ML_N)</f>
        <v/>
      </c>
      <c r="D65" s="43" t="n"/>
      <c r="E65" s="45" t="n"/>
      <c r="F65" s="43" t="n"/>
      <c r="G65" s="52" t="n"/>
      <c r="H65" s="52" t="n"/>
      <c r="I65" s="43" t="str">
        <f>IF(AND($B65="",$E65=""),"",ML_RESP)</f>
        <v/>
      </c>
      <c r="J65" s="69" t="n"/>
      <c r="K65" s="43" t="n"/>
      <c r="L65" s="45" t="n"/>
      <c r="M65" s="45" t="n"/>
      <c r="N65" s="45" t="n"/>
    </row>
    <row r="66">
      <c r="A66" s="57" t="inlineStr">
        <is>
          <t>M-062</t>
        </is>
      </c>
      <c r="B66" s="47" t="n"/>
      <c r="C66" s="58" t="str">
        <f>IF(AND($B66="",$E66=""),"",ML_N)</f>
        <v/>
      </c>
      <c r="D66" s="48" t="n"/>
      <c r="E66" s="47" t="n"/>
      <c r="F66" s="48" t="n"/>
      <c r="G66" s="59" t="n"/>
      <c r="H66" s="59" t="n"/>
      <c r="I66" s="48" t="str">
        <f>IF(AND($B66="",$E66=""),"",ML_RESP)</f>
        <v/>
      </c>
      <c r="J66" s="71" t="n"/>
      <c r="K66" s="48" t="n"/>
      <c r="L66" s="47" t="n"/>
      <c r="M66" s="47" t="n"/>
      <c r="N66" s="47" t="n"/>
    </row>
    <row r="67">
      <c r="A67" s="42" t="inlineStr">
        <is>
          <t>M-063</t>
        </is>
      </c>
      <c r="B67" s="45" t="n"/>
      <c r="C67" s="41" t="str">
        <f>IF(AND($B67="",$E67=""),"",ML_N)</f>
        <v/>
      </c>
      <c r="D67" s="43" t="n"/>
      <c r="E67" s="45" t="n"/>
      <c r="F67" s="43" t="n"/>
      <c r="G67" s="52" t="n"/>
      <c r="H67" s="52" t="n"/>
      <c r="I67" s="43" t="str">
        <f>IF(AND($B67="",$E67=""),"",ML_RESP)</f>
        <v/>
      </c>
      <c r="J67" s="69" t="n"/>
      <c r="K67" s="43" t="n"/>
      <c r="L67" s="45" t="n"/>
      <c r="M67" s="45" t="n"/>
      <c r="N67" s="45" t="n"/>
    </row>
    <row r="68">
      <c r="A68" s="57" t="inlineStr">
        <is>
          <t>M-064</t>
        </is>
      </c>
      <c r="B68" s="47" t="n"/>
      <c r="C68" s="58" t="str">
        <f>IF(AND($B68="",$E68=""),"",ML_N)</f>
        <v/>
      </c>
      <c r="D68" s="48" t="n"/>
      <c r="E68" s="47" t="n"/>
      <c r="F68" s="48" t="n"/>
      <c r="G68" s="59" t="n"/>
      <c r="H68" s="59" t="n"/>
      <c r="I68" s="48" t="str">
        <f>IF(AND($B68="",$E68=""),"",ML_RESP)</f>
        <v/>
      </c>
      <c r="J68" s="71" t="n"/>
      <c r="K68" s="48" t="n"/>
      <c r="L68" s="47" t="n"/>
      <c r="M68" s="47" t="n"/>
      <c r="N68" s="47" t="n"/>
    </row>
    <row r="69">
      <c r="A69" s="42" t="inlineStr">
        <is>
          <t>M-065</t>
        </is>
      </c>
      <c r="B69" s="45" t="n"/>
      <c r="C69" s="41" t="str">
        <f>IF(AND($B69="",$E69=""),"",ML_N)</f>
        <v/>
      </c>
      <c r="D69" s="43" t="n"/>
      <c r="E69" s="45" t="n"/>
      <c r="F69" s="43" t="n"/>
      <c r="G69" s="52" t="n"/>
      <c r="H69" s="52" t="n"/>
      <c r="I69" s="43" t="str">
        <f>IF(AND($B69="",$E69=""),"",ML_RESP)</f>
        <v/>
      </c>
      <c r="J69" s="69" t="n"/>
      <c r="K69" s="43" t="n"/>
      <c r="L69" s="45" t="n"/>
      <c r="M69" s="45" t="n"/>
      <c r="N69" s="45" t="n"/>
    </row>
    <row r="70">
      <c r="A70" s="57" t="inlineStr">
        <is>
          <t>M-066</t>
        </is>
      </c>
      <c r="B70" s="47" t="n"/>
      <c r="C70" s="58" t="str">
        <f>IF(AND($B70="",$E70=""),"",ML_N)</f>
        <v/>
      </c>
      <c r="D70" s="48" t="n"/>
      <c r="E70" s="47" t="n"/>
      <c r="F70" s="48" t="n"/>
      <c r="G70" s="59" t="n"/>
      <c r="H70" s="59" t="n"/>
      <c r="I70" s="48" t="str">
        <f>IF(AND($B70="",$E70=""),"",ML_RESP)</f>
        <v/>
      </c>
      <c r="J70" s="71" t="n"/>
      <c r="K70" s="48" t="n"/>
      <c r="L70" s="47" t="n"/>
      <c r="M70" s="47" t="n"/>
      <c r="N70" s="47" t="n"/>
    </row>
    <row r="71">
      <c r="A71" s="42" t="inlineStr">
        <is>
          <t>M-067</t>
        </is>
      </c>
      <c r="B71" s="45" t="n"/>
      <c r="C71" s="41" t="str">
        <f>IF(AND($B71="",$E71=""),"",ML_N)</f>
        <v/>
      </c>
      <c r="D71" s="43" t="n"/>
      <c r="E71" s="45" t="n"/>
      <c r="F71" s="43" t="n"/>
      <c r="G71" s="52" t="n"/>
      <c r="H71" s="52" t="n"/>
      <c r="I71" s="43" t="str">
        <f>IF(AND($B71="",$E71=""),"",ML_RESP)</f>
        <v/>
      </c>
      <c r="J71" s="69" t="n"/>
      <c r="K71" s="43" t="n"/>
      <c r="L71" s="45" t="n"/>
      <c r="M71" s="45" t="n"/>
      <c r="N71" s="45" t="n"/>
    </row>
    <row r="72">
      <c r="A72" s="57" t="inlineStr">
        <is>
          <t>M-068</t>
        </is>
      </c>
      <c r="B72" s="47" t="n"/>
      <c r="C72" s="58" t="str">
        <f>IF(AND($B72="",$E72=""),"",ML_N)</f>
        <v/>
      </c>
      <c r="D72" s="48" t="n"/>
      <c r="E72" s="47" t="n"/>
      <c r="F72" s="48" t="n"/>
      <c r="G72" s="59" t="n"/>
      <c r="H72" s="59" t="n"/>
      <c r="I72" s="48" t="str">
        <f>IF(AND($B72="",$E72=""),"",ML_RESP)</f>
        <v/>
      </c>
      <c r="J72" s="71" t="n"/>
      <c r="K72" s="48" t="n"/>
      <c r="L72" s="47" t="n"/>
      <c r="M72" s="47" t="n"/>
      <c r="N72" s="47" t="n"/>
    </row>
    <row r="73">
      <c r="A73" s="42" t="inlineStr">
        <is>
          <t>M-069</t>
        </is>
      </c>
      <c r="B73" s="45" t="n"/>
      <c r="C73" s="41" t="str">
        <f>IF(AND($B73="",$E73=""),"",ML_N)</f>
        <v/>
      </c>
      <c r="D73" s="43" t="n"/>
      <c r="E73" s="45" t="n"/>
      <c r="F73" s="43" t="n"/>
      <c r="G73" s="52" t="n"/>
      <c r="H73" s="52" t="n"/>
      <c r="I73" s="43" t="str">
        <f>IF(AND($B73="",$E73=""),"",ML_RESP)</f>
        <v/>
      </c>
      <c r="J73" s="69" t="n"/>
      <c r="K73" s="43" t="n"/>
      <c r="L73" s="45" t="n"/>
      <c r="M73" s="45" t="n"/>
      <c r="N73" s="45" t="n"/>
    </row>
    <row r="74">
      <c r="A74" s="57" t="inlineStr">
        <is>
          <t>M-070</t>
        </is>
      </c>
      <c r="B74" s="47" t="n"/>
      <c r="C74" s="58" t="str">
        <f>IF(AND($B74="",$E74=""),"",ML_N)</f>
        <v/>
      </c>
      <c r="D74" s="48" t="n"/>
      <c r="E74" s="47" t="n"/>
      <c r="F74" s="48" t="n"/>
      <c r="G74" s="59" t="n"/>
      <c r="H74" s="59" t="n"/>
      <c r="I74" s="48" t="str">
        <f>IF(AND($B74="",$E74=""),"",ML_RESP)</f>
        <v/>
      </c>
      <c r="J74" s="71" t="n"/>
      <c r="K74" s="48" t="n"/>
      <c r="L74" s="47" t="n"/>
      <c r="M74" s="47" t="n"/>
      <c r="N74" s="47" t="n"/>
    </row>
    <row r="75">
      <c r="A75" s="42" t="inlineStr">
        <is>
          <t>M-071</t>
        </is>
      </c>
      <c r="B75" s="45" t="n"/>
      <c r="C75" s="41" t="str">
        <f>IF(AND($B75="",$E75=""),"",ML_N)</f>
        <v/>
      </c>
      <c r="D75" s="43" t="n"/>
      <c r="E75" s="45" t="n"/>
      <c r="F75" s="43" t="n"/>
      <c r="G75" s="52" t="n"/>
      <c r="H75" s="52" t="n"/>
      <c r="I75" s="43" t="str">
        <f>IF(AND($B75="",$E75=""),"",ML_RESP)</f>
        <v/>
      </c>
      <c r="J75" s="69" t="n"/>
      <c r="K75" s="43" t="n"/>
      <c r="L75" s="45" t="n"/>
      <c r="M75" s="45" t="n"/>
      <c r="N75" s="45" t="n"/>
    </row>
    <row r="76">
      <c r="A76" s="57" t="inlineStr">
        <is>
          <t>M-072</t>
        </is>
      </c>
      <c r="B76" s="47" t="n"/>
      <c r="C76" s="58" t="str">
        <f>IF(AND($B76="",$E76=""),"",ML_N)</f>
        <v/>
      </c>
      <c r="D76" s="48" t="n"/>
      <c r="E76" s="47" t="n"/>
      <c r="F76" s="48" t="n"/>
      <c r="G76" s="59" t="n"/>
      <c r="H76" s="59" t="n"/>
      <c r="I76" s="48" t="str">
        <f>IF(AND($B76="",$E76=""),"",ML_RESP)</f>
        <v/>
      </c>
      <c r="J76" s="71" t="n"/>
      <c r="K76" s="48" t="n"/>
      <c r="L76" s="47" t="n"/>
      <c r="M76" s="47" t="n"/>
      <c r="N76" s="47" t="n"/>
    </row>
    <row r="77">
      <c r="A77" s="42" t="inlineStr">
        <is>
          <t>M-073</t>
        </is>
      </c>
      <c r="B77" s="45" t="n"/>
      <c r="C77" s="41" t="str">
        <f>IF(AND($B77="",$E77=""),"",ML_N)</f>
        <v/>
      </c>
      <c r="D77" s="43" t="n"/>
      <c r="E77" s="45" t="n"/>
      <c r="F77" s="43" t="n"/>
      <c r="G77" s="52" t="n"/>
      <c r="H77" s="52" t="n"/>
      <c r="I77" s="43" t="str">
        <f>IF(AND($B77="",$E77=""),"",ML_RESP)</f>
        <v/>
      </c>
      <c r="J77" s="69" t="n"/>
      <c r="K77" s="43" t="n"/>
      <c r="L77" s="45" t="n"/>
      <c r="M77" s="45" t="n"/>
      <c r="N77" s="45" t="n"/>
    </row>
    <row r="78">
      <c r="A78" s="57" t="inlineStr">
        <is>
          <t>M-074</t>
        </is>
      </c>
      <c r="B78" s="47" t="n"/>
      <c r="C78" s="58" t="str">
        <f>IF(AND($B78="",$E78=""),"",ML_N)</f>
        <v/>
      </c>
      <c r="D78" s="48" t="n"/>
      <c r="E78" s="47" t="n"/>
      <c r="F78" s="48" t="n"/>
      <c r="G78" s="59" t="n"/>
      <c r="H78" s="59" t="n"/>
      <c r="I78" s="48" t="str">
        <f>IF(AND($B78="",$E78=""),"",ML_RESP)</f>
        <v/>
      </c>
      <c r="J78" s="71" t="n"/>
      <c r="K78" s="48" t="n"/>
      <c r="L78" s="47" t="n"/>
      <c r="M78" s="47" t="n"/>
      <c r="N78" s="47" t="n"/>
    </row>
    <row r="79">
      <c r="A79" s="42" t="inlineStr">
        <is>
          <t>M-075</t>
        </is>
      </c>
      <c r="B79" s="45" t="n"/>
      <c r="C79" s="41" t="str">
        <f>IF(AND($B79="",$E79=""),"",ML_N)</f>
        <v/>
      </c>
      <c r="D79" s="43" t="n"/>
      <c r="E79" s="45" t="n"/>
      <c r="F79" s="43" t="n"/>
      <c r="G79" s="52" t="n"/>
      <c r="H79" s="52" t="n"/>
      <c r="I79" s="43" t="str">
        <f>IF(AND($B79="",$E79=""),"",ML_RESP)</f>
        <v/>
      </c>
      <c r="J79" s="69" t="n"/>
      <c r="K79" s="43" t="n"/>
      <c r="L79" s="45" t="n"/>
      <c r="M79" s="45" t="n"/>
      <c r="N79" s="45" t="n"/>
    </row>
    <row r="80">
      <c r="A80" s="57" t="inlineStr">
        <is>
          <t>M-076</t>
        </is>
      </c>
      <c r="B80" s="47" t="n"/>
      <c r="C80" s="58" t="str">
        <f>IF(AND($B80="",$E80=""),"",ML_N)</f>
        <v/>
      </c>
      <c r="D80" s="48" t="n"/>
      <c r="E80" s="47" t="n"/>
      <c r="F80" s="48" t="n"/>
      <c r="G80" s="59" t="n"/>
      <c r="H80" s="59" t="n"/>
      <c r="I80" s="48" t="str">
        <f>IF(AND($B80="",$E80=""),"",ML_RESP)</f>
        <v/>
      </c>
      <c r="J80" s="71" t="n"/>
      <c r="K80" s="48" t="n"/>
      <c r="L80" s="47" t="n"/>
      <c r="M80" s="47" t="n"/>
      <c r="N80" s="47" t="n"/>
    </row>
    <row r="81">
      <c r="A81" s="42" t="inlineStr">
        <is>
          <t>M-077</t>
        </is>
      </c>
      <c r="B81" s="45" t="n"/>
      <c r="C81" s="41" t="str">
        <f>IF(AND($B81="",$E81=""),"",ML_N)</f>
        <v/>
      </c>
      <c r="D81" s="43" t="n"/>
      <c r="E81" s="45" t="n"/>
      <c r="F81" s="43" t="n"/>
      <c r="G81" s="52" t="n"/>
      <c r="H81" s="52" t="n"/>
      <c r="I81" s="43" t="str">
        <f>IF(AND($B81="",$E81=""),"",ML_RESP)</f>
        <v/>
      </c>
      <c r="J81" s="69" t="n"/>
      <c r="K81" s="43" t="n"/>
      <c r="L81" s="45" t="n"/>
      <c r="M81" s="45" t="n"/>
      <c r="N81" s="45" t="n"/>
    </row>
    <row r="82">
      <c r="A82" s="57" t="inlineStr">
        <is>
          <t>M-078</t>
        </is>
      </c>
      <c r="B82" s="47" t="n"/>
      <c r="C82" s="58" t="str">
        <f>IF(AND($B82="",$E82=""),"",ML_N)</f>
        <v/>
      </c>
      <c r="D82" s="48" t="n"/>
      <c r="E82" s="47" t="n"/>
      <c r="F82" s="48" t="n"/>
      <c r="G82" s="59" t="n"/>
      <c r="H82" s="59" t="n"/>
      <c r="I82" s="48" t="str">
        <f>IF(AND($B82="",$E82=""),"",ML_RESP)</f>
        <v/>
      </c>
      <c r="J82" s="71" t="n"/>
      <c r="K82" s="48" t="n"/>
      <c r="L82" s="47" t="n"/>
      <c r="M82" s="47" t="n"/>
      <c r="N82" s="47" t="n"/>
    </row>
    <row r="83">
      <c r="A83" s="42" t="inlineStr">
        <is>
          <t>M-079</t>
        </is>
      </c>
      <c r="B83" s="45" t="n"/>
      <c r="C83" s="41" t="str">
        <f>IF(AND($B83="",$E83=""),"",ML_N)</f>
        <v/>
      </c>
      <c r="D83" s="43" t="n"/>
      <c r="E83" s="45" t="n"/>
      <c r="F83" s="43" t="n"/>
      <c r="G83" s="52" t="n"/>
      <c r="H83" s="52" t="n"/>
      <c r="I83" s="43" t="str">
        <f>IF(AND($B83="",$E83=""),"",ML_RESP)</f>
        <v/>
      </c>
      <c r="J83" s="69" t="n"/>
      <c r="K83" s="43" t="n"/>
      <c r="L83" s="45" t="n"/>
      <c r="M83" s="45" t="n"/>
      <c r="N83" s="45" t="n"/>
    </row>
    <row r="84">
      <c r="A84" s="57" t="inlineStr">
        <is>
          <t>M-080</t>
        </is>
      </c>
      <c r="B84" s="47" t="n"/>
      <c r="C84" s="58" t="str">
        <f>IF(AND($B84="",$E84=""),"",ML_N)</f>
        <v/>
      </c>
      <c r="D84" s="48" t="n"/>
      <c r="E84" s="47" t="n"/>
      <c r="F84" s="48" t="n"/>
      <c r="G84" s="59" t="n"/>
      <c r="H84" s="59" t="n"/>
      <c r="I84" s="48" t="str">
        <f>IF(AND($B84="",$E84=""),"",ML_RESP)</f>
        <v/>
      </c>
      <c r="J84" s="71" t="n"/>
      <c r="K84" s="48" t="n"/>
      <c r="L84" s="47" t="n"/>
      <c r="M84" s="47" t="n"/>
      <c r="N84" s="47" t="n"/>
    </row>
    <row r="85">
      <c r="A85" s="42" t="inlineStr">
        <is>
          <t>M-081</t>
        </is>
      </c>
      <c r="B85" s="45" t="n"/>
      <c r="C85" s="41" t="str">
        <f>IF(AND($B85="",$E85=""),"",ML_N)</f>
        <v/>
      </c>
      <c r="D85" s="43" t="n"/>
      <c r="E85" s="45" t="n"/>
      <c r="F85" s="43" t="n"/>
      <c r="G85" s="52" t="n"/>
      <c r="H85" s="52" t="n"/>
      <c r="I85" s="43" t="str">
        <f>IF(AND($B85="",$E85=""),"",ML_RESP)</f>
        <v/>
      </c>
      <c r="J85" s="69" t="n"/>
      <c r="K85" s="43" t="n"/>
      <c r="L85" s="45" t="n"/>
      <c r="M85" s="45" t="n"/>
      <c r="N85" s="45" t="n"/>
    </row>
    <row r="86">
      <c r="A86" s="57" t="inlineStr">
        <is>
          <t>M-082</t>
        </is>
      </c>
      <c r="B86" s="47" t="n"/>
      <c r="C86" s="58" t="str">
        <f>IF(AND($B86="",$E86=""),"",ML_N)</f>
        <v/>
      </c>
      <c r="D86" s="48" t="n"/>
      <c r="E86" s="47" t="n"/>
      <c r="F86" s="48" t="n"/>
      <c r="G86" s="59" t="n"/>
      <c r="H86" s="59" t="n"/>
      <c r="I86" s="48" t="str">
        <f>IF(AND($B86="",$E86=""),"",ML_RESP)</f>
        <v/>
      </c>
      <c r="J86" s="71" t="n"/>
      <c r="K86" s="48" t="n"/>
      <c r="L86" s="47" t="n"/>
      <c r="M86" s="47" t="n"/>
      <c r="N86" s="47" t="n"/>
    </row>
    <row r="87">
      <c r="A87" s="42" t="inlineStr">
        <is>
          <t>M-083</t>
        </is>
      </c>
      <c r="B87" s="45" t="n"/>
      <c r="C87" s="41" t="str">
        <f>IF(AND($B87="",$E87=""),"",ML_N)</f>
        <v/>
      </c>
      <c r="D87" s="43" t="n"/>
      <c r="E87" s="45" t="n"/>
      <c r="F87" s="43" t="n"/>
      <c r="G87" s="52" t="n"/>
      <c r="H87" s="52" t="n"/>
      <c r="I87" s="43" t="str">
        <f>IF(AND($B87="",$E87=""),"",ML_RESP)</f>
        <v/>
      </c>
      <c r="J87" s="69" t="n"/>
      <c r="K87" s="43" t="n"/>
      <c r="L87" s="45" t="n"/>
      <c r="M87" s="45" t="n"/>
      <c r="N87" s="45" t="n"/>
    </row>
    <row r="88">
      <c r="A88" s="57" t="inlineStr">
        <is>
          <t>M-084</t>
        </is>
      </c>
      <c r="B88" s="47" t="n"/>
      <c r="C88" s="58" t="str">
        <f>IF(AND($B88="",$E88=""),"",ML_N)</f>
        <v/>
      </c>
      <c r="D88" s="48" t="n"/>
      <c r="E88" s="47" t="n"/>
      <c r="F88" s="48" t="n"/>
      <c r="G88" s="59" t="n"/>
      <c r="H88" s="59" t="n"/>
      <c r="I88" s="48" t="str">
        <f>IF(AND($B88="",$E88=""),"",ML_RESP)</f>
        <v/>
      </c>
      <c r="J88" s="71" t="n"/>
      <c r="K88" s="48" t="n"/>
      <c r="L88" s="47" t="n"/>
      <c r="M88" s="47" t="n"/>
      <c r="N88" s="47" t="n"/>
    </row>
    <row r="89">
      <c r="A89" s="42" t="inlineStr">
        <is>
          <t>M-085</t>
        </is>
      </c>
      <c r="B89" s="45" t="n"/>
      <c r="C89" s="41" t="str">
        <f>IF(AND($B89="",$E89=""),"",ML_N)</f>
        <v/>
      </c>
      <c r="D89" s="43" t="n"/>
      <c r="E89" s="45" t="n"/>
      <c r="F89" s="43" t="n"/>
      <c r="G89" s="52" t="n"/>
      <c r="H89" s="52" t="n"/>
      <c r="I89" s="43" t="str">
        <f>IF(AND($B89="",$E89=""),"",ML_RESP)</f>
        <v/>
      </c>
      <c r="J89" s="69" t="n"/>
      <c r="K89" s="43" t="n"/>
      <c r="L89" s="45" t="n"/>
      <c r="M89" s="45" t="n"/>
      <c r="N89" s="45" t="n"/>
    </row>
    <row r="90">
      <c r="A90" s="57" t="inlineStr">
        <is>
          <t>M-086</t>
        </is>
      </c>
      <c r="B90" s="47" t="n"/>
      <c r="C90" s="58" t="str">
        <f>IF(AND($B90="",$E90=""),"",ML_N)</f>
        <v/>
      </c>
      <c r="D90" s="48" t="n"/>
      <c r="E90" s="47" t="n"/>
      <c r="F90" s="48" t="n"/>
      <c r="G90" s="59" t="n"/>
      <c r="H90" s="59" t="n"/>
      <c r="I90" s="48" t="str">
        <f>IF(AND($B90="",$E90=""),"",ML_RESP)</f>
        <v/>
      </c>
      <c r="J90" s="71" t="n"/>
      <c r="K90" s="48" t="n"/>
      <c r="L90" s="47" t="n"/>
      <c r="M90" s="47" t="n"/>
      <c r="N90" s="47" t="n"/>
    </row>
    <row r="91">
      <c r="A91" s="42" t="inlineStr">
        <is>
          <t>M-087</t>
        </is>
      </c>
      <c r="B91" s="45" t="n"/>
      <c r="C91" s="41" t="str">
        <f>IF(AND($B91="",$E91=""),"",ML_N)</f>
        <v/>
      </c>
      <c r="D91" s="43" t="n"/>
      <c r="E91" s="45" t="n"/>
      <c r="F91" s="43" t="n"/>
      <c r="G91" s="52" t="n"/>
      <c r="H91" s="52" t="n"/>
      <c r="I91" s="43" t="str">
        <f>IF(AND($B91="",$E91=""),"",ML_RESP)</f>
        <v/>
      </c>
      <c r="J91" s="69" t="n"/>
      <c r="K91" s="43" t="n"/>
      <c r="L91" s="45" t="n"/>
      <c r="M91" s="45" t="n"/>
      <c r="N91" s="45" t="n"/>
    </row>
    <row r="92">
      <c r="A92" s="57" t="inlineStr">
        <is>
          <t>M-088</t>
        </is>
      </c>
      <c r="B92" s="47" t="n"/>
      <c r="C92" s="58" t="str">
        <f>IF(AND($B92="",$E92=""),"",ML_N)</f>
        <v/>
      </c>
      <c r="D92" s="48" t="n"/>
      <c r="E92" s="47" t="n"/>
      <c r="F92" s="48" t="n"/>
      <c r="G92" s="59" t="n"/>
      <c r="H92" s="59" t="n"/>
      <c r="I92" s="48" t="str">
        <f>IF(AND($B92="",$E92=""),"",ML_RESP)</f>
        <v/>
      </c>
      <c r="J92" s="71" t="n"/>
      <c r="K92" s="48" t="n"/>
      <c r="L92" s="47" t="n"/>
      <c r="M92" s="47" t="n"/>
      <c r="N92" s="47" t="n"/>
    </row>
    <row r="93">
      <c r="A93" s="42" t="inlineStr">
        <is>
          <t>M-089</t>
        </is>
      </c>
      <c r="B93" s="45" t="n"/>
      <c r="C93" s="41" t="str">
        <f>IF(AND($B93="",$E93=""),"",ML_N)</f>
        <v/>
      </c>
      <c r="D93" s="43" t="n"/>
      <c r="E93" s="45" t="n"/>
      <c r="F93" s="43" t="n"/>
      <c r="G93" s="52" t="n"/>
      <c r="H93" s="52" t="n"/>
      <c r="I93" s="43" t="str">
        <f>IF(AND($B93="",$E93=""),"",ML_RESP)</f>
        <v/>
      </c>
      <c r="J93" s="69" t="n"/>
      <c r="K93" s="43" t="n"/>
      <c r="L93" s="45" t="n"/>
      <c r="M93" s="45" t="n"/>
      <c r="N93" s="45" t="n"/>
    </row>
    <row r="94">
      <c r="A94" s="57" t="inlineStr">
        <is>
          <t>M-090</t>
        </is>
      </c>
      <c r="B94" s="47" t="n"/>
      <c r="C94" s="58" t="str">
        <f>IF(AND($B94="",$E94=""),"",ML_N)</f>
        <v/>
      </c>
      <c r="D94" s="48" t="n"/>
      <c r="E94" s="47" t="n"/>
      <c r="F94" s="48" t="n"/>
      <c r="G94" s="59" t="n"/>
      <c r="H94" s="59" t="n"/>
      <c r="I94" s="48" t="str">
        <f>IF(AND($B94="",$E94=""),"",ML_RESP)</f>
        <v/>
      </c>
      <c r="J94" s="71" t="n"/>
      <c r="K94" s="48" t="n"/>
      <c r="L94" s="47" t="n"/>
      <c r="M94" s="47" t="n"/>
      <c r="N94" s="47" t="n"/>
    </row>
    <row r="95">
      <c r="A95" s="42" t="inlineStr">
        <is>
          <t>M-091</t>
        </is>
      </c>
      <c r="B95" s="45" t="n"/>
      <c r="C95" s="41" t="str">
        <f>IF(AND($B95="",$E95=""),"",ML_N)</f>
        <v/>
      </c>
      <c r="D95" s="43" t="n"/>
      <c r="E95" s="45" t="n"/>
      <c r="F95" s="43" t="n"/>
      <c r="G95" s="52" t="n"/>
      <c r="H95" s="52" t="n"/>
      <c r="I95" s="43" t="str">
        <f>IF(AND($B95="",$E95=""),"",ML_RESP)</f>
        <v/>
      </c>
      <c r="J95" s="69" t="n"/>
      <c r="K95" s="43" t="n"/>
      <c r="L95" s="45" t="n"/>
      <c r="M95" s="45" t="n"/>
      <c r="N95" s="45" t="n"/>
    </row>
    <row r="96">
      <c r="A96" s="57" t="inlineStr">
        <is>
          <t>M-092</t>
        </is>
      </c>
      <c r="B96" s="47" t="n"/>
      <c r="C96" s="58" t="str">
        <f>IF(AND($B96="",$E96=""),"",ML_N)</f>
        <v/>
      </c>
      <c r="D96" s="48" t="n"/>
      <c r="E96" s="47" t="n"/>
      <c r="F96" s="48" t="n"/>
      <c r="G96" s="59" t="n"/>
      <c r="H96" s="59" t="n"/>
      <c r="I96" s="48" t="str">
        <f>IF(AND($B96="",$E96=""),"",ML_RESP)</f>
        <v/>
      </c>
      <c r="J96" s="71" t="n"/>
      <c r="K96" s="48" t="n"/>
      <c r="L96" s="47" t="n"/>
      <c r="M96" s="47" t="n"/>
      <c r="N96" s="47" t="n"/>
    </row>
    <row r="97">
      <c r="A97" s="42" t="inlineStr">
        <is>
          <t>M-093</t>
        </is>
      </c>
      <c r="B97" s="45" t="n"/>
      <c r="C97" s="41" t="str">
        <f>IF(AND($B97="",$E97=""),"",ML_N)</f>
        <v/>
      </c>
      <c r="D97" s="43" t="n"/>
      <c r="E97" s="45" t="n"/>
      <c r="F97" s="43" t="n"/>
      <c r="G97" s="52" t="n"/>
      <c r="H97" s="52" t="n"/>
      <c r="I97" s="43" t="str">
        <f>IF(AND($B97="",$E97=""),"",ML_RESP)</f>
        <v/>
      </c>
      <c r="J97" s="69" t="n"/>
      <c r="K97" s="43" t="n"/>
      <c r="L97" s="45" t="n"/>
      <c r="M97" s="45" t="n"/>
      <c r="N97" s="45" t="n"/>
    </row>
    <row r="98">
      <c r="A98" s="57" t="inlineStr">
        <is>
          <t>M-094</t>
        </is>
      </c>
      <c r="B98" s="47" t="n"/>
      <c r="C98" s="58" t="str">
        <f>IF(AND($B98="",$E98=""),"",ML_N)</f>
        <v/>
      </c>
      <c r="D98" s="48" t="n"/>
      <c r="E98" s="47" t="n"/>
      <c r="F98" s="48" t="n"/>
      <c r="G98" s="59" t="n"/>
      <c r="H98" s="59" t="n"/>
      <c r="I98" s="48" t="str">
        <f>IF(AND($B98="",$E98=""),"",ML_RESP)</f>
        <v/>
      </c>
      <c r="J98" s="71" t="n"/>
      <c r="K98" s="48" t="n"/>
      <c r="L98" s="47" t="n"/>
      <c r="M98" s="47" t="n"/>
      <c r="N98" s="47" t="n"/>
    </row>
    <row r="99">
      <c r="A99" s="42" t="inlineStr">
        <is>
          <t>M-095</t>
        </is>
      </c>
      <c r="B99" s="45" t="n"/>
      <c r="C99" s="41" t="str">
        <f>IF(AND($B99="",$E99=""),"",ML_N)</f>
        <v/>
      </c>
      <c r="D99" s="43" t="n"/>
      <c r="E99" s="45" t="n"/>
      <c r="F99" s="43" t="n"/>
      <c r="G99" s="52" t="n"/>
      <c r="H99" s="52" t="n"/>
      <c r="I99" s="43" t="str">
        <f>IF(AND($B99="",$E99=""),"",ML_RESP)</f>
        <v/>
      </c>
      <c r="J99" s="69" t="n"/>
      <c r="K99" s="43" t="n"/>
      <c r="L99" s="45" t="n"/>
      <c r="M99" s="45" t="n"/>
      <c r="N99" s="45" t="n"/>
    </row>
    <row r="100">
      <c r="A100" s="57" t="inlineStr">
        <is>
          <t>M-096</t>
        </is>
      </c>
      <c r="B100" s="47" t="n"/>
      <c r="C100" s="58" t="str">
        <f>IF(AND($B100="",$E100=""),"",ML_N)</f>
        <v/>
      </c>
      <c r="D100" s="48" t="n"/>
      <c r="E100" s="47" t="n"/>
      <c r="F100" s="48" t="n"/>
      <c r="G100" s="59" t="n"/>
      <c r="H100" s="59" t="n"/>
      <c r="I100" s="48" t="str">
        <f>IF(AND($B100="",$E100=""),"",ML_RESP)</f>
        <v/>
      </c>
      <c r="J100" s="71" t="n"/>
      <c r="K100" s="48" t="n"/>
      <c r="L100" s="47" t="n"/>
      <c r="M100" s="47" t="n"/>
      <c r="N100" s="47" t="n"/>
    </row>
    <row r="101">
      <c r="A101" s="42" t="inlineStr">
        <is>
          <t>M-097</t>
        </is>
      </c>
      <c r="B101" s="45" t="n"/>
      <c r="C101" s="41" t="str">
        <f>IF(AND($B101="",$E101=""),"",ML_N)</f>
        <v/>
      </c>
      <c r="D101" s="43" t="n"/>
      <c r="E101" s="45" t="n"/>
      <c r="F101" s="43" t="n"/>
      <c r="G101" s="52" t="n"/>
      <c r="H101" s="52" t="n"/>
      <c r="I101" s="43" t="str">
        <f>IF(AND($B101="",$E101=""),"",ML_RESP)</f>
        <v/>
      </c>
      <c r="J101" s="69" t="n"/>
      <c r="K101" s="43" t="n"/>
      <c r="L101" s="45" t="n"/>
      <c r="M101" s="45" t="n"/>
      <c r="N101" s="45" t="n"/>
    </row>
    <row r="102">
      <c r="A102" s="57" t="inlineStr">
        <is>
          <t>M-098</t>
        </is>
      </c>
      <c r="B102" s="47" t="n"/>
      <c r="C102" s="58" t="str">
        <f>IF(AND($B102="",$E102=""),"",ML_N)</f>
        <v/>
      </c>
      <c r="D102" s="48" t="n"/>
      <c r="E102" s="47" t="n"/>
      <c r="F102" s="48" t="n"/>
      <c r="G102" s="59" t="n"/>
      <c r="H102" s="59" t="n"/>
      <c r="I102" s="48" t="str">
        <f>IF(AND($B102="",$E102=""),"",ML_RESP)</f>
        <v/>
      </c>
      <c r="J102" s="71" t="n"/>
      <c r="K102" s="48" t="n"/>
      <c r="L102" s="47" t="n"/>
      <c r="M102" s="47" t="n"/>
      <c r="N102" s="47" t="n"/>
    </row>
    <row r="103">
      <c r="A103" s="42" t="inlineStr">
        <is>
          <t>M-099</t>
        </is>
      </c>
      <c r="B103" s="45" t="n"/>
      <c r="C103" s="41" t="str">
        <f>IF(AND($B103="",$E103=""),"",ML_N)</f>
        <v/>
      </c>
      <c r="D103" s="43" t="n"/>
      <c r="E103" s="45" t="n"/>
      <c r="F103" s="43" t="n"/>
      <c r="G103" s="52" t="n"/>
      <c r="H103" s="52" t="n"/>
      <c r="I103" s="43" t="str">
        <f>IF(AND($B103="",$E103=""),"",ML_RESP)</f>
        <v/>
      </c>
      <c r="J103" s="69" t="n"/>
      <c r="K103" s="43" t="n"/>
      <c r="L103" s="45" t="n"/>
      <c r="M103" s="45" t="n"/>
      <c r="N103" s="45" t="n"/>
    </row>
    <row r="104">
      <c r="A104" s="57" t="inlineStr">
        <is>
          <t>M-100</t>
        </is>
      </c>
      <c r="B104" s="47" t="n"/>
      <c r="C104" s="58" t="str">
        <f>IF(AND($B104="",$E104=""),"",ML_N)</f>
        <v/>
      </c>
      <c r="D104" s="48" t="n"/>
      <c r="E104" s="47" t="n"/>
      <c r="F104" s="48" t="n"/>
      <c r="G104" s="59" t="n"/>
      <c r="H104" s="59" t="n"/>
      <c r="I104" s="48" t="str">
        <f>IF(AND($B104="",$E104=""),"",ML_RESP)</f>
        <v/>
      </c>
      <c r="J104" s="71" t="n"/>
      <c r="K104" s="48" t="n"/>
      <c r="L104" s="47" t="n"/>
      <c r="M104" s="47" t="n"/>
      <c r="N104" s="47" t="n"/>
    </row>
    <row r="105">
      <c r="A105" s="42" t="inlineStr">
        <is>
          <t>M-101</t>
        </is>
      </c>
      <c r="B105" s="45" t="n"/>
      <c r="C105" s="41" t="str">
        <f>IF(AND($B105="",$E105=""),"",ML_N)</f>
        <v/>
      </c>
      <c r="D105" s="43" t="n"/>
      <c r="E105" s="45" t="n"/>
      <c r="F105" s="43" t="n"/>
      <c r="G105" s="52" t="n"/>
      <c r="H105" s="52" t="n"/>
      <c r="I105" s="43" t="str">
        <f>IF(AND($B105="",$E105=""),"",ML_RESP)</f>
        <v/>
      </c>
      <c r="J105" s="69" t="n"/>
      <c r="K105" s="43" t="n"/>
      <c r="L105" s="45" t="n"/>
      <c r="M105" s="45" t="n"/>
      <c r="N105" s="45" t="n"/>
    </row>
    <row r="106">
      <c r="A106" s="57" t="inlineStr">
        <is>
          <t>M-102</t>
        </is>
      </c>
      <c r="B106" s="47" t="n"/>
      <c r="C106" s="58" t="str">
        <f>IF(AND($B106="",$E106=""),"",ML_N)</f>
        <v/>
      </c>
      <c r="D106" s="48" t="n"/>
      <c r="E106" s="47" t="n"/>
      <c r="F106" s="48" t="n"/>
      <c r="G106" s="59" t="n"/>
      <c r="H106" s="59" t="n"/>
      <c r="I106" s="48" t="str">
        <f>IF(AND($B106="",$E106=""),"",ML_RESP)</f>
        <v/>
      </c>
      <c r="J106" s="71" t="n"/>
      <c r="K106" s="48" t="n"/>
      <c r="L106" s="47" t="n"/>
      <c r="M106" s="47" t="n"/>
      <c r="N106" s="47" t="n"/>
    </row>
    <row r="107">
      <c r="A107" s="42" t="inlineStr">
        <is>
          <t>M-103</t>
        </is>
      </c>
      <c r="B107" s="45" t="n"/>
      <c r="C107" s="41" t="str">
        <f>IF(AND($B107="",$E107=""),"",ML_N)</f>
        <v/>
      </c>
      <c r="D107" s="43" t="n"/>
      <c r="E107" s="45" t="n"/>
      <c r="F107" s="43" t="n"/>
      <c r="G107" s="52" t="n"/>
      <c r="H107" s="52" t="n"/>
      <c r="I107" s="43" t="str">
        <f>IF(AND($B107="",$E107=""),"",ML_RESP)</f>
        <v/>
      </c>
      <c r="J107" s="69" t="n"/>
      <c r="K107" s="43" t="n"/>
      <c r="L107" s="45" t="n"/>
      <c r="M107" s="45" t="n"/>
      <c r="N107" s="45" t="n"/>
    </row>
    <row r="108">
      <c r="A108" s="57" t="inlineStr">
        <is>
          <t>M-104</t>
        </is>
      </c>
      <c r="B108" s="47" t="n"/>
      <c r="C108" s="58" t="str">
        <f>IF(AND($B108="",$E108=""),"",ML_N)</f>
        <v/>
      </c>
      <c r="D108" s="48" t="n"/>
      <c r="E108" s="47" t="n"/>
      <c r="F108" s="48" t="n"/>
      <c r="G108" s="59" t="n"/>
      <c r="H108" s="59" t="n"/>
      <c r="I108" s="48" t="str">
        <f>IF(AND($B108="",$E108=""),"",ML_RESP)</f>
        <v/>
      </c>
      <c r="J108" s="71" t="n"/>
      <c r="K108" s="48" t="n"/>
      <c r="L108" s="47" t="n"/>
      <c r="M108" s="47" t="n"/>
      <c r="N108" s="47" t="n"/>
    </row>
    <row r="109">
      <c r="A109" s="42" t="inlineStr">
        <is>
          <t>M-105</t>
        </is>
      </c>
      <c r="B109" s="45" t="n"/>
      <c r="C109" s="41" t="str">
        <f>IF(AND($B109="",$E109=""),"",ML_N)</f>
        <v/>
      </c>
      <c r="D109" s="43" t="n"/>
      <c r="E109" s="45" t="n"/>
      <c r="F109" s="43" t="n"/>
      <c r="G109" s="52" t="n"/>
      <c r="H109" s="52" t="n"/>
      <c r="I109" s="43" t="str">
        <f>IF(AND($B109="",$E109=""),"",ML_RESP)</f>
        <v/>
      </c>
      <c r="J109" s="69" t="n"/>
      <c r="K109" s="43" t="n"/>
      <c r="L109" s="45" t="n"/>
      <c r="M109" s="45" t="n"/>
      <c r="N109" s="45" t="n"/>
    </row>
    <row r="110">
      <c r="A110" s="57" t="inlineStr">
        <is>
          <t>M-106</t>
        </is>
      </c>
      <c r="B110" s="47" t="n"/>
      <c r="C110" s="58" t="str">
        <f>IF(AND($B110="",$E110=""),"",ML_N)</f>
        <v/>
      </c>
      <c r="D110" s="48" t="n"/>
      <c r="E110" s="47" t="n"/>
      <c r="F110" s="48" t="n"/>
      <c r="G110" s="59" t="n"/>
      <c r="H110" s="59" t="n"/>
      <c r="I110" s="48" t="str">
        <f>IF(AND($B110="",$E110=""),"",ML_RESP)</f>
        <v/>
      </c>
      <c r="J110" s="71" t="n"/>
      <c r="K110" s="48" t="n"/>
      <c r="L110" s="47" t="n"/>
      <c r="M110" s="47" t="n"/>
      <c r="N110" s="47" t="n"/>
    </row>
    <row r="111">
      <c r="A111" s="42" t="inlineStr">
        <is>
          <t>M-107</t>
        </is>
      </c>
      <c r="B111" s="45" t="n"/>
      <c r="C111" s="41" t="str">
        <f>IF(AND($B111="",$E111=""),"",ML_N)</f>
        <v/>
      </c>
      <c r="D111" s="43" t="n"/>
      <c r="E111" s="45" t="n"/>
      <c r="F111" s="43" t="n"/>
      <c r="G111" s="52" t="n"/>
      <c r="H111" s="52" t="n"/>
      <c r="I111" s="43" t="str">
        <f>IF(AND($B111="",$E111=""),"",ML_RESP)</f>
        <v/>
      </c>
      <c r="J111" s="69" t="n"/>
      <c r="K111" s="43" t="n"/>
      <c r="L111" s="45" t="n"/>
      <c r="M111" s="45" t="n"/>
      <c r="N111" s="45" t="n"/>
    </row>
    <row r="112">
      <c r="A112" s="57" t="inlineStr">
        <is>
          <t>M-108</t>
        </is>
      </c>
      <c r="B112" s="47" t="n"/>
      <c r="C112" s="58" t="str">
        <f>IF(AND($B112="",$E112=""),"",ML_N)</f>
        <v/>
      </c>
      <c r="D112" s="48" t="n"/>
      <c r="E112" s="47" t="n"/>
      <c r="F112" s="48" t="n"/>
      <c r="G112" s="59" t="n"/>
      <c r="H112" s="59" t="n"/>
      <c r="I112" s="48" t="str">
        <f>IF(AND($B112="",$E112=""),"",ML_RESP)</f>
        <v/>
      </c>
      <c r="J112" s="71" t="n"/>
      <c r="K112" s="48" t="n"/>
      <c r="L112" s="47" t="n"/>
      <c r="M112" s="47" t="n"/>
      <c r="N112" s="47" t="n"/>
    </row>
    <row r="113">
      <c r="A113" s="42" t="inlineStr">
        <is>
          <t>M-109</t>
        </is>
      </c>
      <c r="B113" s="45" t="n"/>
      <c r="C113" s="41" t="str">
        <f>IF(AND($B113="",$E113=""),"",ML_N)</f>
        <v/>
      </c>
      <c r="D113" s="43" t="n"/>
      <c r="E113" s="45" t="n"/>
      <c r="F113" s="43" t="n"/>
      <c r="G113" s="52" t="n"/>
      <c r="H113" s="52" t="n"/>
      <c r="I113" s="43" t="str">
        <f>IF(AND($B113="",$E113=""),"",ML_RESP)</f>
        <v/>
      </c>
      <c r="J113" s="69" t="n"/>
      <c r="K113" s="43" t="n"/>
      <c r="L113" s="45" t="n"/>
      <c r="M113" s="45" t="n"/>
      <c r="N113" s="45" t="n"/>
    </row>
    <row r="114">
      <c r="A114" s="57" t="inlineStr">
        <is>
          <t>M-110</t>
        </is>
      </c>
      <c r="B114" s="47" t="n"/>
      <c r="C114" s="58" t="str">
        <f>IF(AND($B114="",$E114=""),"",ML_N)</f>
        <v/>
      </c>
      <c r="D114" s="48" t="n"/>
      <c r="E114" s="47" t="n"/>
      <c r="F114" s="48" t="n"/>
      <c r="G114" s="59" t="n"/>
      <c r="H114" s="59" t="n"/>
      <c r="I114" s="48" t="str">
        <f>IF(AND($B114="",$E114=""),"",ML_RESP)</f>
        <v/>
      </c>
      <c r="J114" s="71" t="n"/>
      <c r="K114" s="48" t="n"/>
      <c r="L114" s="47" t="n"/>
      <c r="M114" s="47" t="n"/>
      <c r="N114" s="47" t="n"/>
    </row>
    <row r="115">
      <c r="A115" s="42" t="inlineStr">
        <is>
          <t>M-111</t>
        </is>
      </c>
      <c r="B115" s="45" t="n"/>
      <c r="C115" s="41" t="str">
        <f>IF(AND($B115="",$E115=""),"",ML_N)</f>
        <v/>
      </c>
      <c r="D115" s="43" t="n"/>
      <c r="E115" s="45" t="n"/>
      <c r="F115" s="43" t="n"/>
      <c r="G115" s="52" t="n"/>
      <c r="H115" s="52" t="n"/>
      <c r="I115" s="43" t="str">
        <f>IF(AND($B115="",$E115=""),"",ML_RESP)</f>
        <v/>
      </c>
      <c r="J115" s="69" t="n"/>
      <c r="K115" s="43" t="n"/>
      <c r="L115" s="45" t="n"/>
      <c r="M115" s="45" t="n"/>
      <c r="N115" s="45" t="n"/>
    </row>
    <row r="116">
      <c r="A116" s="57" t="inlineStr">
        <is>
          <t>M-112</t>
        </is>
      </c>
      <c r="B116" s="47" t="n"/>
      <c r="C116" s="58" t="str">
        <f>IF(AND($B116="",$E116=""),"",ML_N)</f>
        <v/>
      </c>
      <c r="D116" s="48" t="n"/>
      <c r="E116" s="47" t="n"/>
      <c r="F116" s="48" t="n"/>
      <c r="G116" s="59" t="n"/>
      <c r="H116" s="59" t="n"/>
      <c r="I116" s="48" t="str">
        <f>IF(AND($B116="",$E116=""),"",ML_RESP)</f>
        <v/>
      </c>
      <c r="J116" s="71" t="n"/>
      <c r="K116" s="48" t="n"/>
      <c r="L116" s="47" t="n"/>
      <c r="M116" s="47" t="n"/>
      <c r="N116" s="47" t="n"/>
    </row>
    <row r="117">
      <c r="A117" s="42" t="inlineStr">
        <is>
          <t>M-113</t>
        </is>
      </c>
      <c r="B117" s="45" t="n"/>
      <c r="C117" s="41" t="str">
        <f>IF(AND($B117="",$E117=""),"",ML_N)</f>
        <v/>
      </c>
      <c r="D117" s="43" t="n"/>
      <c r="E117" s="45" t="n"/>
      <c r="F117" s="43" t="n"/>
      <c r="G117" s="52" t="n"/>
      <c r="H117" s="52" t="n"/>
      <c r="I117" s="43" t="str">
        <f>IF(AND($B117="",$E117=""),"",ML_RESP)</f>
        <v/>
      </c>
      <c r="J117" s="69" t="n"/>
      <c r="K117" s="43" t="n"/>
      <c r="L117" s="45" t="n"/>
      <c r="M117" s="45" t="n"/>
      <c r="N117" s="45" t="n"/>
    </row>
    <row r="118">
      <c r="A118" s="57" t="inlineStr">
        <is>
          <t>M-114</t>
        </is>
      </c>
      <c r="B118" s="47" t="n"/>
      <c r="C118" s="58" t="str">
        <f>IF(AND($B118="",$E118=""),"",ML_N)</f>
        <v/>
      </c>
      <c r="D118" s="48" t="n"/>
      <c r="E118" s="47" t="n"/>
      <c r="F118" s="48" t="n"/>
      <c r="G118" s="59" t="n"/>
      <c r="H118" s="59" t="n"/>
      <c r="I118" s="48" t="str">
        <f>IF(AND($B118="",$E118=""),"",ML_RESP)</f>
        <v/>
      </c>
      <c r="J118" s="71" t="n"/>
      <c r="K118" s="48" t="n"/>
      <c r="L118" s="47" t="n"/>
      <c r="M118" s="47" t="n"/>
      <c r="N118" s="47" t="n"/>
    </row>
    <row r="119">
      <c r="A119" s="42" t="inlineStr">
        <is>
          <t>M-115</t>
        </is>
      </c>
      <c r="B119" s="45" t="n"/>
      <c r="C119" s="41" t="str">
        <f>IF(AND($B119="",$E119=""),"",ML_N)</f>
        <v/>
      </c>
      <c r="D119" s="43" t="n"/>
      <c r="E119" s="45" t="n"/>
      <c r="F119" s="43" t="n"/>
      <c r="G119" s="52" t="n"/>
      <c r="H119" s="52" t="n"/>
      <c r="I119" s="43" t="str">
        <f>IF(AND($B119="",$E119=""),"",ML_RESP)</f>
        <v/>
      </c>
      <c r="J119" s="69" t="n"/>
      <c r="K119" s="43" t="n"/>
      <c r="L119" s="45" t="n"/>
      <c r="M119" s="45" t="n"/>
      <c r="N119" s="45" t="n"/>
    </row>
    <row r="120">
      <c r="A120" s="57" t="inlineStr">
        <is>
          <t>M-116</t>
        </is>
      </c>
      <c r="B120" s="47" t="n"/>
      <c r="C120" s="58" t="str">
        <f>IF(AND($B120="",$E120=""),"",ML_N)</f>
        <v/>
      </c>
      <c r="D120" s="48" t="n"/>
      <c r="E120" s="47" t="n"/>
      <c r="F120" s="48" t="n"/>
      <c r="G120" s="59" t="n"/>
      <c r="H120" s="59" t="n"/>
      <c r="I120" s="48" t="str">
        <f>IF(AND($B120="",$E120=""),"",ML_RESP)</f>
        <v/>
      </c>
      <c r="J120" s="71" t="n"/>
      <c r="K120" s="48" t="n"/>
      <c r="L120" s="47" t="n"/>
      <c r="M120" s="47" t="n"/>
      <c r="N120" s="47" t="n"/>
    </row>
    <row r="121">
      <c r="A121" s="42" t="inlineStr">
        <is>
          <t>M-117</t>
        </is>
      </c>
      <c r="B121" s="45" t="n"/>
      <c r="C121" s="41" t="str">
        <f>IF(AND($B121="",$E121=""),"",ML_N)</f>
        <v/>
      </c>
      <c r="D121" s="43" t="n"/>
      <c r="E121" s="45" t="n"/>
      <c r="F121" s="43" t="n"/>
      <c r="G121" s="52" t="n"/>
      <c r="H121" s="52" t="n"/>
      <c r="I121" s="43" t="str">
        <f>IF(AND($B121="",$E121=""),"",ML_RESP)</f>
        <v/>
      </c>
      <c r="J121" s="69" t="n"/>
      <c r="K121" s="43" t="n"/>
      <c r="L121" s="45" t="n"/>
      <c r="M121" s="45" t="n"/>
      <c r="N121" s="45" t="n"/>
    </row>
    <row r="122">
      <c r="A122" s="57" t="inlineStr">
        <is>
          <t>M-118</t>
        </is>
      </c>
      <c r="B122" s="47" t="n"/>
      <c r="C122" s="58" t="str">
        <f>IF(AND($B122="",$E122=""),"",ML_N)</f>
        <v/>
      </c>
      <c r="D122" s="48" t="n"/>
      <c r="E122" s="47" t="n"/>
      <c r="F122" s="48" t="n"/>
      <c r="G122" s="59" t="n"/>
      <c r="H122" s="59" t="n"/>
      <c r="I122" s="48" t="str">
        <f>IF(AND($B122="",$E122=""),"",ML_RESP)</f>
        <v/>
      </c>
      <c r="J122" s="71" t="n"/>
      <c r="K122" s="48" t="n"/>
      <c r="L122" s="47" t="n"/>
      <c r="M122" s="47" t="n"/>
      <c r="N122" s="47" t="n"/>
    </row>
    <row r="123">
      <c r="A123" s="42" t="inlineStr">
        <is>
          <t>M-119</t>
        </is>
      </c>
      <c r="B123" s="45" t="n"/>
      <c r="C123" s="41" t="str">
        <f>IF(AND($B123="",$E123=""),"",ML_N)</f>
        <v/>
      </c>
      <c r="D123" s="43" t="n"/>
      <c r="E123" s="45" t="n"/>
      <c r="F123" s="43" t="n"/>
      <c r="G123" s="52" t="n"/>
      <c r="H123" s="52" t="n"/>
      <c r="I123" s="43" t="str">
        <f>IF(AND($B123="",$E123=""),"",ML_RESP)</f>
        <v/>
      </c>
      <c r="J123" s="69" t="n"/>
      <c r="K123" s="43" t="n"/>
      <c r="L123" s="45" t="n"/>
      <c r="M123" s="45" t="n"/>
      <c r="N123" s="45" t="n"/>
    </row>
    <row r="124">
      <c r="A124" s="57" t="inlineStr">
        <is>
          <t>M-120</t>
        </is>
      </c>
      <c r="B124" s="47" t="n"/>
      <c r="C124" s="58" t="str">
        <f>IF(AND($B124="",$E124=""),"",ML_N)</f>
        <v/>
      </c>
      <c r="D124" s="48" t="n"/>
      <c r="E124" s="47" t="n"/>
      <c r="F124" s="48" t="n"/>
      <c r="G124" s="59" t="n"/>
      <c r="H124" s="59" t="n"/>
      <c r="I124" s="48" t="str">
        <f>IF(AND($B124="",$E124=""),"",ML_RESP)</f>
        <v/>
      </c>
      <c r="J124" s="71" t="n"/>
      <c r="K124" s="48" t="n"/>
      <c r="L124" s="47" t="n"/>
      <c r="M124" s="47" t="n"/>
      <c r="N124" s="47" t="n"/>
    </row>
    <row r="125">
      <c r="A125" s="42" t="inlineStr">
        <is>
          <t>M-121</t>
        </is>
      </c>
      <c r="B125" s="45" t="n"/>
      <c r="C125" s="41" t="str">
        <f>IF(AND($B125="",$E125=""),"",ML_N)</f>
        <v/>
      </c>
      <c r="D125" s="43" t="n"/>
      <c r="E125" s="45" t="n"/>
      <c r="F125" s="43" t="n"/>
      <c r="G125" s="52" t="n"/>
      <c r="H125" s="52" t="n"/>
      <c r="I125" s="43" t="str">
        <f>IF(AND($B125="",$E125=""),"",ML_RESP)</f>
        <v/>
      </c>
      <c r="J125" s="69" t="n"/>
      <c r="K125" s="43" t="n"/>
      <c r="L125" s="45" t="n"/>
      <c r="M125" s="45" t="n"/>
      <c r="N125" s="45" t="n"/>
    </row>
    <row r="126">
      <c r="A126" s="57" t="inlineStr">
        <is>
          <t>M-122</t>
        </is>
      </c>
      <c r="B126" s="47" t="n"/>
      <c r="C126" s="58" t="str">
        <f>IF(AND($B126="",$E126=""),"",ML_N)</f>
        <v/>
      </c>
      <c r="D126" s="48" t="n"/>
      <c r="E126" s="47" t="n"/>
      <c r="F126" s="48" t="n"/>
      <c r="G126" s="59" t="n"/>
      <c r="H126" s="59" t="n"/>
      <c r="I126" s="48" t="str">
        <f>IF(AND($B126="",$E126=""),"",ML_RESP)</f>
        <v/>
      </c>
      <c r="J126" s="71" t="n"/>
      <c r="K126" s="48" t="n"/>
      <c r="L126" s="47" t="n"/>
      <c r="M126" s="47" t="n"/>
      <c r="N126" s="47" t="n"/>
    </row>
    <row r="127">
      <c r="A127" s="42" t="inlineStr">
        <is>
          <t>M-123</t>
        </is>
      </c>
      <c r="B127" s="45" t="n"/>
      <c r="C127" s="41" t="str">
        <f>IF(AND($B127="",$E127=""),"",ML_N)</f>
        <v/>
      </c>
      <c r="D127" s="43" t="n"/>
      <c r="E127" s="45" t="n"/>
      <c r="F127" s="43" t="n"/>
      <c r="G127" s="52" t="n"/>
      <c r="H127" s="52" t="n"/>
      <c r="I127" s="43" t="str">
        <f>IF(AND($B127="",$E127=""),"",ML_RESP)</f>
        <v/>
      </c>
      <c r="J127" s="69" t="n"/>
      <c r="K127" s="43" t="n"/>
      <c r="L127" s="45" t="n"/>
      <c r="M127" s="45" t="n"/>
      <c r="N127" s="45" t="n"/>
    </row>
    <row r="128">
      <c r="A128" s="57" t="inlineStr">
        <is>
          <t>M-124</t>
        </is>
      </c>
      <c r="B128" s="47" t="n"/>
      <c r="C128" s="58" t="str">
        <f>IF(AND($B128="",$E128=""),"",ML_N)</f>
        <v/>
      </c>
      <c r="D128" s="48" t="n"/>
      <c r="E128" s="47" t="n"/>
      <c r="F128" s="48" t="n"/>
      <c r="G128" s="59" t="n"/>
      <c r="H128" s="59" t="n"/>
      <c r="I128" s="48" t="str">
        <f>IF(AND($B128="",$E128=""),"",ML_RESP)</f>
        <v/>
      </c>
      <c r="J128" s="71" t="n"/>
      <c r="K128" s="48" t="n"/>
      <c r="L128" s="47" t="n"/>
      <c r="M128" s="47" t="n"/>
      <c r="N128" s="47" t="n"/>
    </row>
    <row r="129">
      <c r="A129" s="42" t="inlineStr">
        <is>
          <t>M-125</t>
        </is>
      </c>
      <c r="B129" s="45" t="n"/>
      <c r="C129" s="41" t="str">
        <f>IF(AND($B129="",$E129=""),"",ML_N)</f>
        <v/>
      </c>
      <c r="D129" s="43" t="n"/>
      <c r="E129" s="45" t="n"/>
      <c r="F129" s="43" t="n"/>
      <c r="G129" s="52" t="n"/>
      <c r="H129" s="52" t="n"/>
      <c r="I129" s="43" t="str">
        <f>IF(AND($B129="",$E129=""),"",ML_RESP)</f>
        <v/>
      </c>
      <c r="J129" s="69" t="n"/>
      <c r="K129" s="43" t="n"/>
      <c r="L129" s="45" t="n"/>
      <c r="M129" s="45" t="n"/>
      <c r="N129" s="45" t="n"/>
    </row>
    <row r="130">
      <c r="A130" s="57" t="inlineStr">
        <is>
          <t>M-126</t>
        </is>
      </c>
      <c r="B130" s="47" t="n"/>
      <c r="C130" s="58" t="str">
        <f>IF(AND($B130="",$E130=""),"",ML_N)</f>
        <v/>
      </c>
      <c r="D130" s="48" t="n"/>
      <c r="E130" s="47" t="n"/>
      <c r="F130" s="48" t="n"/>
      <c r="G130" s="59" t="n"/>
      <c r="H130" s="59" t="n"/>
      <c r="I130" s="48" t="str">
        <f>IF(AND($B130="",$E130=""),"",ML_RESP)</f>
        <v/>
      </c>
      <c r="J130" s="71" t="n"/>
      <c r="K130" s="48" t="n"/>
      <c r="L130" s="47" t="n"/>
      <c r="M130" s="47" t="n"/>
      <c r="N130" s="47" t="n"/>
    </row>
    <row r="131">
      <c r="A131" s="42" t="inlineStr">
        <is>
          <t>M-127</t>
        </is>
      </c>
      <c r="B131" s="45" t="n"/>
      <c r="C131" s="41" t="str">
        <f>IF(AND($B131="",$E131=""),"",ML_N)</f>
        <v/>
      </c>
      <c r="D131" s="43" t="n"/>
      <c r="E131" s="45" t="n"/>
      <c r="F131" s="43" t="n"/>
      <c r="G131" s="52" t="n"/>
      <c r="H131" s="52" t="n"/>
      <c r="I131" s="43" t="str">
        <f>IF(AND($B131="",$E131=""),"",ML_RESP)</f>
        <v/>
      </c>
      <c r="J131" s="69" t="n"/>
      <c r="K131" s="43" t="n"/>
      <c r="L131" s="45" t="n"/>
      <c r="M131" s="45" t="n"/>
      <c r="N131" s="45" t="n"/>
    </row>
    <row r="132">
      <c r="A132" s="57" t="inlineStr">
        <is>
          <t>M-128</t>
        </is>
      </c>
      <c r="B132" s="47" t="n"/>
      <c r="C132" s="58" t="str">
        <f>IF(AND($B132="",$E132=""),"",ML_N)</f>
        <v/>
      </c>
      <c r="D132" s="48" t="n"/>
      <c r="E132" s="47" t="n"/>
      <c r="F132" s="48" t="n"/>
      <c r="G132" s="59" t="n"/>
      <c r="H132" s="59" t="n"/>
      <c r="I132" s="48" t="str">
        <f>IF(AND($B132="",$E132=""),"",ML_RESP)</f>
        <v/>
      </c>
      <c r="J132" s="71" t="n"/>
      <c r="K132" s="48" t="n"/>
      <c r="L132" s="47" t="n"/>
      <c r="M132" s="47" t="n"/>
      <c r="N132" s="47" t="n"/>
    </row>
    <row r="133">
      <c r="A133" s="42" t="inlineStr">
        <is>
          <t>M-129</t>
        </is>
      </c>
      <c r="B133" s="45" t="n"/>
      <c r="C133" s="41" t="str">
        <f>IF(AND($B133="",$E133=""),"",ML_N)</f>
        <v/>
      </c>
      <c r="D133" s="43" t="n"/>
      <c r="E133" s="45" t="n"/>
      <c r="F133" s="43" t="n"/>
      <c r="G133" s="52" t="n"/>
      <c r="H133" s="52" t="n"/>
      <c r="I133" s="43" t="str">
        <f>IF(AND($B133="",$E133=""),"",ML_RESP)</f>
        <v/>
      </c>
      <c r="J133" s="69" t="n"/>
      <c r="K133" s="43" t="n"/>
      <c r="L133" s="45" t="n"/>
      <c r="M133" s="45" t="n"/>
      <c r="N133" s="45" t="n"/>
    </row>
    <row r="134">
      <c r="A134" s="57" t="inlineStr">
        <is>
          <t>M-130</t>
        </is>
      </c>
      <c r="B134" s="47" t="n"/>
      <c r="C134" s="58" t="str">
        <f>IF(AND($B134="",$E134=""),"",ML_N)</f>
        <v/>
      </c>
      <c r="D134" s="48" t="n"/>
      <c r="E134" s="47" t="n"/>
      <c r="F134" s="48" t="n"/>
      <c r="G134" s="59" t="n"/>
      <c r="H134" s="59" t="n"/>
      <c r="I134" s="48" t="str">
        <f>IF(AND($B134="",$E134=""),"",ML_RESP)</f>
        <v/>
      </c>
      <c r="J134" s="71" t="n"/>
      <c r="K134" s="48" t="n"/>
      <c r="L134" s="47" t="n"/>
      <c r="M134" s="47" t="n"/>
      <c r="N134" s="47" t="n"/>
    </row>
    <row r="135">
      <c r="A135" s="42" t="inlineStr">
        <is>
          <t>M-131</t>
        </is>
      </c>
      <c r="B135" s="45" t="n"/>
      <c r="C135" s="41" t="str">
        <f>IF(AND($B135="",$E135=""),"",ML_N)</f>
        <v/>
      </c>
      <c r="D135" s="43" t="n"/>
      <c r="E135" s="45" t="n"/>
      <c r="F135" s="43" t="n"/>
      <c r="G135" s="52" t="n"/>
      <c r="H135" s="52" t="n"/>
      <c r="I135" s="43" t="str">
        <f>IF(AND($B135="",$E135=""),"",ML_RESP)</f>
        <v/>
      </c>
      <c r="J135" s="69" t="n"/>
      <c r="K135" s="43" t="n"/>
      <c r="L135" s="45" t="n"/>
      <c r="M135" s="45" t="n"/>
      <c r="N135" s="45" t="n"/>
    </row>
    <row r="136">
      <c r="A136" s="57" t="inlineStr">
        <is>
          <t>M-132</t>
        </is>
      </c>
      <c r="B136" s="47" t="n"/>
      <c r="C136" s="58" t="str">
        <f>IF(AND($B136="",$E136=""),"",ML_N)</f>
        <v/>
      </c>
      <c r="D136" s="48" t="n"/>
      <c r="E136" s="47" t="n"/>
      <c r="F136" s="48" t="n"/>
      <c r="G136" s="59" t="n"/>
      <c r="H136" s="59" t="n"/>
      <c r="I136" s="48" t="str">
        <f>IF(AND($B136="",$E136=""),"",ML_RESP)</f>
        <v/>
      </c>
      <c r="J136" s="71" t="n"/>
      <c r="K136" s="48" t="n"/>
      <c r="L136" s="47" t="n"/>
      <c r="M136" s="47" t="n"/>
      <c r="N136" s="47" t="n"/>
    </row>
    <row r="137">
      <c r="A137" s="42" t="inlineStr">
        <is>
          <t>M-133</t>
        </is>
      </c>
      <c r="B137" s="45" t="n"/>
      <c r="C137" s="41" t="str">
        <f>IF(AND($B137="",$E137=""),"",ML_N)</f>
        <v/>
      </c>
      <c r="D137" s="43" t="n"/>
      <c r="E137" s="45" t="n"/>
      <c r="F137" s="43" t="n"/>
      <c r="G137" s="52" t="n"/>
      <c r="H137" s="52" t="n"/>
      <c r="I137" s="43" t="str">
        <f>IF(AND($B137="",$E137=""),"",ML_RESP)</f>
        <v/>
      </c>
      <c r="J137" s="69" t="n"/>
      <c r="K137" s="43" t="n"/>
      <c r="L137" s="45" t="n"/>
      <c r="M137" s="45" t="n"/>
      <c r="N137" s="45" t="n"/>
    </row>
    <row r="138">
      <c r="A138" s="57" t="inlineStr">
        <is>
          <t>M-134</t>
        </is>
      </c>
      <c r="B138" s="47" t="n"/>
      <c r="C138" s="58" t="str">
        <f>IF(AND($B138="",$E138=""),"",ML_N)</f>
        <v/>
      </c>
      <c r="D138" s="48" t="n"/>
      <c r="E138" s="47" t="n"/>
      <c r="F138" s="48" t="n"/>
      <c r="G138" s="59" t="n"/>
      <c r="H138" s="59" t="n"/>
      <c r="I138" s="48" t="str">
        <f>IF(AND($B138="",$E138=""),"",ML_RESP)</f>
        <v/>
      </c>
      <c r="J138" s="71" t="n"/>
      <c r="K138" s="48" t="n"/>
      <c r="L138" s="47" t="n"/>
      <c r="M138" s="47" t="n"/>
      <c r="N138" s="47" t="n"/>
    </row>
    <row r="139">
      <c r="A139" s="42" t="inlineStr">
        <is>
          <t>M-135</t>
        </is>
      </c>
      <c r="B139" s="45" t="n"/>
      <c r="C139" s="41" t="str">
        <f>IF(AND($B139="",$E139=""),"",ML_N)</f>
        <v/>
      </c>
      <c r="D139" s="43" t="n"/>
      <c r="E139" s="45" t="n"/>
      <c r="F139" s="43" t="n"/>
      <c r="G139" s="52" t="n"/>
      <c r="H139" s="52" t="n"/>
      <c r="I139" s="43" t="str">
        <f>IF(AND($B139="",$E139=""),"",ML_RESP)</f>
        <v/>
      </c>
      <c r="J139" s="69" t="n"/>
      <c r="K139" s="43" t="n"/>
      <c r="L139" s="45" t="n"/>
      <c r="M139" s="45" t="n"/>
      <c r="N139" s="45" t="n"/>
    </row>
    <row r="140">
      <c r="A140" s="57" t="inlineStr">
        <is>
          <t>M-136</t>
        </is>
      </c>
      <c r="B140" s="47" t="n"/>
      <c r="C140" s="58" t="str">
        <f>IF(AND($B140="",$E140=""),"",ML_N)</f>
        <v/>
      </c>
      <c r="D140" s="48" t="n"/>
      <c r="E140" s="47" t="n"/>
      <c r="F140" s="48" t="n"/>
      <c r="G140" s="59" t="n"/>
      <c r="H140" s="59" t="n"/>
      <c r="I140" s="48" t="str">
        <f>IF(AND($B140="",$E140=""),"",ML_RESP)</f>
        <v/>
      </c>
      <c r="J140" s="71" t="n"/>
      <c r="K140" s="48" t="n"/>
      <c r="L140" s="47" t="n"/>
      <c r="M140" s="47" t="n"/>
      <c r="N140" s="47" t="n"/>
    </row>
    <row r="141">
      <c r="A141" s="42" t="inlineStr">
        <is>
          <t>M-137</t>
        </is>
      </c>
      <c r="B141" s="45" t="n"/>
      <c r="C141" s="41" t="str">
        <f>IF(AND($B141="",$E141=""),"",ML_N)</f>
        <v/>
      </c>
      <c r="D141" s="43" t="n"/>
      <c r="E141" s="45" t="n"/>
      <c r="F141" s="43" t="n"/>
      <c r="G141" s="52" t="n"/>
      <c r="H141" s="52" t="n"/>
      <c r="I141" s="43" t="str">
        <f>IF(AND($B141="",$E141=""),"",ML_RESP)</f>
        <v/>
      </c>
      <c r="J141" s="69" t="n"/>
      <c r="K141" s="43" t="n"/>
      <c r="L141" s="45" t="n"/>
      <c r="M141" s="45" t="n"/>
      <c r="N141" s="45" t="n"/>
    </row>
    <row r="142">
      <c r="A142" s="57" t="inlineStr">
        <is>
          <t>M-138</t>
        </is>
      </c>
      <c r="B142" s="47" t="n"/>
      <c r="C142" s="58" t="str">
        <f>IF(AND($B142="",$E142=""),"",ML_N)</f>
        <v/>
      </c>
      <c r="D142" s="48" t="n"/>
      <c r="E142" s="47" t="n"/>
      <c r="F142" s="48" t="n"/>
      <c r="G142" s="59" t="n"/>
      <c r="H142" s="59" t="n"/>
      <c r="I142" s="48" t="str">
        <f>IF(AND($B142="",$E142=""),"",ML_RESP)</f>
        <v/>
      </c>
      <c r="J142" s="71" t="n"/>
      <c r="K142" s="48" t="n"/>
      <c r="L142" s="47" t="n"/>
      <c r="M142" s="47" t="n"/>
      <c r="N142" s="47" t="n"/>
    </row>
    <row r="143">
      <c r="A143" s="42" t="inlineStr">
        <is>
          <t>M-139</t>
        </is>
      </c>
      <c r="B143" s="45" t="n"/>
      <c r="C143" s="41" t="str">
        <f>IF(AND($B143="",$E143=""),"",ML_N)</f>
        <v/>
      </c>
      <c r="D143" s="43" t="n"/>
      <c r="E143" s="45" t="n"/>
      <c r="F143" s="43" t="n"/>
      <c r="G143" s="52" t="n"/>
      <c r="H143" s="52" t="n"/>
      <c r="I143" s="43" t="str">
        <f>IF(AND($B143="",$E143=""),"",ML_RESP)</f>
        <v/>
      </c>
      <c r="J143" s="69" t="n"/>
      <c r="K143" s="43" t="n"/>
      <c r="L143" s="45" t="n"/>
      <c r="M143" s="45" t="n"/>
      <c r="N143" s="45" t="n"/>
    </row>
    <row r="144">
      <c r="A144" s="57" t="inlineStr">
        <is>
          <t>M-140</t>
        </is>
      </c>
      <c r="B144" s="47" t="n"/>
      <c r="C144" s="58" t="str">
        <f>IF(AND($B144="",$E144=""),"",ML_N)</f>
        <v/>
      </c>
      <c r="D144" s="48" t="n"/>
      <c r="E144" s="47" t="n"/>
      <c r="F144" s="48" t="n"/>
      <c r="G144" s="59" t="n"/>
      <c r="H144" s="59" t="n"/>
      <c r="I144" s="48" t="str">
        <f>IF(AND($B144="",$E144=""),"",ML_RESP)</f>
        <v/>
      </c>
      <c r="J144" s="71" t="n"/>
      <c r="K144" s="48" t="n"/>
      <c r="L144" s="47" t="n"/>
      <c r="M144" s="47" t="n"/>
      <c r="N144" s="47" t="n"/>
    </row>
    <row r="145">
      <c r="A145" s="42" t="inlineStr">
        <is>
          <t>M-141</t>
        </is>
      </c>
      <c r="B145" s="45" t="n"/>
      <c r="C145" s="41" t="str">
        <f>IF(AND($B145="",$E145=""),"",ML_N)</f>
        <v/>
      </c>
      <c r="D145" s="43" t="n"/>
      <c r="E145" s="45" t="n"/>
      <c r="F145" s="43" t="n"/>
      <c r="G145" s="52" t="n"/>
      <c r="H145" s="52" t="n"/>
      <c r="I145" s="43" t="str">
        <f>IF(AND($B145="",$E145=""),"",ML_RESP)</f>
        <v/>
      </c>
      <c r="J145" s="69" t="n"/>
      <c r="K145" s="43" t="n"/>
      <c r="L145" s="45" t="n"/>
      <c r="M145" s="45" t="n"/>
      <c r="N145" s="45" t="n"/>
    </row>
    <row r="146">
      <c r="A146" s="57" t="inlineStr">
        <is>
          <t>M-142</t>
        </is>
      </c>
      <c r="B146" s="47" t="n"/>
      <c r="C146" s="58" t="str">
        <f>IF(AND($B146="",$E146=""),"",ML_N)</f>
        <v/>
      </c>
      <c r="D146" s="48" t="n"/>
      <c r="E146" s="47" t="n"/>
      <c r="F146" s="48" t="n"/>
      <c r="G146" s="59" t="n"/>
      <c r="H146" s="59" t="n"/>
      <c r="I146" s="48" t="str">
        <f>IF(AND($B146="",$E146=""),"",ML_RESP)</f>
        <v/>
      </c>
      <c r="J146" s="71" t="n"/>
      <c r="K146" s="48" t="n"/>
      <c r="L146" s="47" t="n"/>
      <c r="M146" s="47" t="n"/>
      <c r="N146" s="47" t="n"/>
    </row>
    <row r="147">
      <c r="A147" s="42" t="inlineStr">
        <is>
          <t>M-143</t>
        </is>
      </c>
      <c r="B147" s="45" t="n"/>
      <c r="C147" s="41" t="str">
        <f>IF(AND($B147="",$E147=""),"",ML_N)</f>
        <v/>
      </c>
      <c r="D147" s="43" t="n"/>
      <c r="E147" s="45" t="n"/>
      <c r="F147" s="43" t="n"/>
      <c r="G147" s="52" t="n"/>
      <c r="H147" s="52" t="n"/>
      <c r="I147" s="43" t="str">
        <f>IF(AND($B147="",$E147=""),"",ML_RESP)</f>
        <v/>
      </c>
      <c r="J147" s="69" t="n"/>
      <c r="K147" s="43" t="n"/>
      <c r="L147" s="45" t="n"/>
      <c r="M147" s="45" t="n"/>
      <c r="N147" s="45" t="n"/>
    </row>
    <row r="148">
      <c r="A148" s="57" t="inlineStr">
        <is>
          <t>M-144</t>
        </is>
      </c>
      <c r="B148" s="47" t="n"/>
      <c r="C148" s="58" t="str">
        <f>IF(AND($B148="",$E148=""),"",ML_N)</f>
        <v/>
      </c>
      <c r="D148" s="48" t="n"/>
      <c r="E148" s="47" t="n"/>
      <c r="F148" s="48" t="n"/>
      <c r="G148" s="59" t="n"/>
      <c r="H148" s="59" t="n"/>
      <c r="I148" s="48" t="str">
        <f>IF(AND($B148="",$E148=""),"",ML_RESP)</f>
        <v/>
      </c>
      <c r="J148" s="71" t="n"/>
      <c r="K148" s="48" t="n"/>
      <c r="L148" s="47" t="n"/>
      <c r="M148" s="47" t="n"/>
      <c r="N148" s="47" t="n"/>
    </row>
    <row r="149">
      <c r="A149" s="42" t="inlineStr">
        <is>
          <t>M-145</t>
        </is>
      </c>
      <c r="B149" s="45" t="n"/>
      <c r="C149" s="41" t="str">
        <f>IF(AND($B149="",$E149=""),"",ML_N)</f>
        <v/>
      </c>
      <c r="D149" s="43" t="n"/>
      <c r="E149" s="45" t="n"/>
      <c r="F149" s="43" t="n"/>
      <c r="G149" s="52" t="n"/>
      <c r="H149" s="52" t="n"/>
      <c r="I149" s="43" t="str">
        <f>IF(AND($B149="",$E149=""),"",ML_RESP)</f>
        <v/>
      </c>
      <c r="J149" s="69" t="n"/>
      <c r="K149" s="43" t="n"/>
      <c r="L149" s="45" t="n"/>
      <c r="M149" s="45" t="n"/>
      <c r="N149" s="45" t="n"/>
    </row>
    <row r="150">
      <c r="A150" s="57" t="inlineStr">
        <is>
          <t>M-146</t>
        </is>
      </c>
      <c r="B150" s="47" t="n"/>
      <c r="C150" s="58" t="str">
        <f>IF(AND($B150="",$E150=""),"",ML_N)</f>
        <v/>
      </c>
      <c r="D150" s="48" t="n"/>
      <c r="E150" s="47" t="n"/>
      <c r="F150" s="48" t="n"/>
      <c r="G150" s="59" t="n"/>
      <c r="H150" s="59" t="n"/>
      <c r="I150" s="48" t="str">
        <f>IF(AND($B150="",$E150=""),"",ML_RESP)</f>
        <v/>
      </c>
      <c r="J150" s="71" t="n"/>
      <c r="K150" s="48" t="n"/>
      <c r="L150" s="47" t="n"/>
      <c r="M150" s="47" t="n"/>
      <c r="N150" s="47" t="n"/>
    </row>
    <row r="151">
      <c r="A151" s="42" t="inlineStr">
        <is>
          <t>M-147</t>
        </is>
      </c>
      <c r="B151" s="45" t="n"/>
      <c r="C151" s="41" t="str">
        <f>IF(AND($B151="",$E151=""),"",ML_N)</f>
        <v/>
      </c>
      <c r="D151" s="43" t="n"/>
      <c r="E151" s="45" t="n"/>
      <c r="F151" s="43" t="n"/>
      <c r="G151" s="52" t="n"/>
      <c r="H151" s="52" t="n"/>
      <c r="I151" s="43" t="str">
        <f>IF(AND($B151="",$E151=""),"",ML_RESP)</f>
        <v/>
      </c>
      <c r="J151" s="69" t="n"/>
      <c r="K151" s="43" t="n"/>
      <c r="L151" s="45" t="n"/>
      <c r="M151" s="45" t="n"/>
      <c r="N151" s="45" t="n"/>
    </row>
    <row r="152">
      <c r="A152" s="57" t="inlineStr">
        <is>
          <t>M-148</t>
        </is>
      </c>
      <c r="B152" s="47" t="n"/>
      <c r="C152" s="58" t="str">
        <f>IF(AND($B152="",$E152=""),"",ML_N)</f>
        <v/>
      </c>
      <c r="D152" s="48" t="n"/>
      <c r="E152" s="47" t="n"/>
      <c r="F152" s="48" t="n"/>
      <c r="G152" s="59" t="n"/>
      <c r="H152" s="59" t="n"/>
      <c r="I152" s="48" t="str">
        <f>IF(AND($B152="",$E152=""),"",ML_RESP)</f>
        <v/>
      </c>
      <c r="J152" s="71" t="n"/>
      <c r="K152" s="48" t="n"/>
      <c r="L152" s="47" t="n"/>
      <c r="M152" s="47" t="n"/>
      <c r="N152" s="47" t="n"/>
    </row>
    <row r="153">
      <c r="A153" s="42" t="inlineStr">
        <is>
          <t>M-149</t>
        </is>
      </c>
      <c r="B153" s="45" t="n"/>
      <c r="C153" s="41" t="str">
        <f>IF(AND($B153="",$E153=""),"",ML_N)</f>
        <v/>
      </c>
      <c r="D153" s="43" t="n"/>
      <c r="E153" s="45" t="n"/>
      <c r="F153" s="43" t="n"/>
      <c r="G153" s="52" t="n"/>
      <c r="H153" s="52" t="n"/>
      <c r="I153" s="43" t="str">
        <f>IF(AND($B153="",$E153=""),"",ML_RESP)</f>
        <v/>
      </c>
      <c r="J153" s="69" t="n"/>
      <c r="K153" s="43" t="n"/>
      <c r="L153" s="45" t="n"/>
      <c r="M153" s="45" t="n"/>
      <c r="N153" s="45" t="n"/>
    </row>
    <row r="154">
      <c r="A154" s="57" t="inlineStr">
        <is>
          <t>M-150</t>
        </is>
      </c>
      <c r="B154" s="47" t="n"/>
      <c r="C154" s="58" t="str">
        <f>IF(AND($B154="",$E154=""),"",ML_N)</f>
        <v/>
      </c>
      <c r="D154" s="48" t="n"/>
      <c r="E154" s="47" t="n"/>
      <c r="F154" s="48" t="n"/>
      <c r="G154" s="59" t="n"/>
      <c r="H154" s="59" t="n"/>
      <c r="I154" s="48" t="str">
        <f>IF(AND($B154="",$E154=""),"",ML_RESP)</f>
        <v/>
      </c>
      <c r="J154" s="71" t="n"/>
      <c r="K154" s="48" t="n"/>
      <c r="L154" s="47" t="n"/>
      <c r="M154" s="47" t="n"/>
      <c r="N154" s="47" t="n"/>
    </row>
    <row r="155">
      <c r="A155" s="42" t="inlineStr">
        <is>
          <t>M-151</t>
        </is>
      </c>
      <c r="B155" s="45" t="n"/>
      <c r="C155" s="41" t="str">
        <f>IF(AND($B155="",$E155=""),"",ML_N)</f>
        <v/>
      </c>
      <c r="D155" s="43" t="n"/>
      <c r="E155" s="45" t="n"/>
      <c r="F155" s="43" t="n"/>
      <c r="G155" s="52" t="n"/>
      <c r="H155" s="52" t="n"/>
      <c r="I155" s="43" t="str">
        <f>IF(AND($B155="",$E155=""),"",ML_RESP)</f>
        <v/>
      </c>
      <c r="J155" s="69" t="n"/>
      <c r="K155" s="43" t="n"/>
      <c r="L155" s="45" t="n"/>
      <c r="M155" s="45" t="n"/>
      <c r="N155" s="45" t="n"/>
    </row>
    <row r="156">
      <c r="A156" s="57" t="inlineStr">
        <is>
          <t>M-152</t>
        </is>
      </c>
      <c r="B156" s="47" t="n"/>
      <c r="C156" s="58" t="str">
        <f>IF(AND($B156="",$E156=""),"",ML_N)</f>
        <v/>
      </c>
      <c r="D156" s="48" t="n"/>
      <c r="E156" s="47" t="n"/>
      <c r="F156" s="48" t="n"/>
      <c r="G156" s="59" t="n"/>
      <c r="H156" s="59" t="n"/>
      <c r="I156" s="48" t="str">
        <f>IF(AND($B156="",$E156=""),"",ML_RESP)</f>
        <v/>
      </c>
      <c r="J156" s="71" t="n"/>
      <c r="K156" s="48" t="n"/>
      <c r="L156" s="47" t="n"/>
      <c r="M156" s="47" t="n"/>
      <c r="N156" s="47" t="n"/>
    </row>
    <row r="157">
      <c r="A157" s="42" t="inlineStr">
        <is>
          <t>M-153</t>
        </is>
      </c>
      <c r="B157" s="45" t="n"/>
      <c r="C157" s="41" t="str">
        <f>IF(AND($B157="",$E157=""),"",ML_N)</f>
        <v/>
      </c>
      <c r="D157" s="43" t="n"/>
      <c r="E157" s="45" t="n"/>
      <c r="F157" s="43" t="n"/>
      <c r="G157" s="52" t="n"/>
      <c r="H157" s="52" t="n"/>
      <c r="I157" s="43" t="str">
        <f>IF(AND($B157="",$E157=""),"",ML_RESP)</f>
        <v/>
      </c>
      <c r="J157" s="69" t="n"/>
      <c r="K157" s="43" t="n"/>
      <c r="L157" s="45" t="n"/>
      <c r="M157" s="45" t="n"/>
      <c r="N157" s="45" t="n"/>
    </row>
    <row r="158">
      <c r="A158" s="57" t="inlineStr">
        <is>
          <t>M-154</t>
        </is>
      </c>
      <c r="B158" s="47" t="n"/>
      <c r="C158" s="58" t="str">
        <f>IF(AND($B158="",$E158=""),"",ML_N)</f>
        <v/>
      </c>
      <c r="D158" s="48" t="n"/>
      <c r="E158" s="47" t="n"/>
      <c r="F158" s="48" t="n"/>
      <c r="G158" s="59" t="n"/>
      <c r="H158" s="59" t="n"/>
      <c r="I158" s="48" t="str">
        <f>IF(AND($B158="",$E158=""),"",ML_RESP)</f>
        <v/>
      </c>
      <c r="J158" s="71" t="n"/>
      <c r="K158" s="48" t="n"/>
      <c r="L158" s="47" t="n"/>
      <c r="M158" s="47" t="n"/>
      <c r="N158" s="47" t="n"/>
    </row>
    <row r="159">
      <c r="A159" s="42" t="inlineStr">
        <is>
          <t>M-155</t>
        </is>
      </c>
      <c r="B159" s="45" t="n"/>
      <c r="C159" s="41" t="str">
        <f>IF(AND($B159="",$E159=""),"",ML_N)</f>
        <v/>
      </c>
      <c r="D159" s="43" t="n"/>
      <c r="E159" s="45" t="n"/>
      <c r="F159" s="43" t="n"/>
      <c r="G159" s="52" t="n"/>
      <c r="H159" s="52" t="n"/>
      <c r="I159" s="43" t="str">
        <f>IF(AND($B159="",$E159=""),"",ML_RESP)</f>
        <v/>
      </c>
      <c r="J159" s="69" t="n"/>
      <c r="K159" s="43" t="n"/>
      <c r="L159" s="45" t="n"/>
      <c r="M159" s="45" t="n"/>
      <c r="N159" s="45" t="n"/>
    </row>
    <row r="160">
      <c r="A160" s="57" t="inlineStr">
        <is>
          <t>M-156</t>
        </is>
      </c>
      <c r="B160" s="47" t="n"/>
      <c r="C160" s="58" t="str">
        <f>IF(AND($B160="",$E160=""),"",ML_N)</f>
        <v/>
      </c>
      <c r="D160" s="48" t="n"/>
      <c r="E160" s="47" t="n"/>
      <c r="F160" s="48" t="n"/>
      <c r="G160" s="59" t="n"/>
      <c r="H160" s="59" t="n"/>
      <c r="I160" s="48" t="str">
        <f>IF(AND($B160="",$E160=""),"",ML_RESP)</f>
        <v/>
      </c>
      <c r="J160" s="71" t="n"/>
      <c r="K160" s="48" t="n"/>
      <c r="L160" s="47" t="n"/>
      <c r="M160" s="47" t="n"/>
      <c r="N160" s="47" t="n"/>
    </row>
    <row r="161">
      <c r="A161" s="42" t="inlineStr">
        <is>
          <t>M-157</t>
        </is>
      </c>
      <c r="B161" s="45" t="n"/>
      <c r="C161" s="41" t="str">
        <f>IF(AND($B161="",$E161=""),"",ML_N)</f>
        <v/>
      </c>
      <c r="D161" s="43" t="n"/>
      <c r="E161" s="45" t="n"/>
      <c r="F161" s="43" t="n"/>
      <c r="G161" s="52" t="n"/>
      <c r="H161" s="52" t="n"/>
      <c r="I161" s="43" t="str">
        <f>IF(AND($B161="",$E161=""),"",ML_RESP)</f>
        <v/>
      </c>
      <c r="J161" s="69" t="n"/>
      <c r="K161" s="43" t="n"/>
      <c r="L161" s="45" t="n"/>
      <c r="M161" s="45" t="n"/>
      <c r="N161" s="45" t="n"/>
    </row>
    <row r="162">
      <c r="A162" s="57" t="inlineStr">
        <is>
          <t>M-158</t>
        </is>
      </c>
      <c r="B162" s="47" t="n"/>
      <c r="C162" s="58" t="str">
        <f>IF(AND($B162="",$E162=""),"",ML_N)</f>
        <v/>
      </c>
      <c r="D162" s="48" t="n"/>
      <c r="E162" s="47" t="n"/>
      <c r="F162" s="48" t="n"/>
      <c r="G162" s="59" t="n"/>
      <c r="H162" s="59" t="n"/>
      <c r="I162" s="48" t="str">
        <f>IF(AND($B162="",$E162=""),"",ML_RESP)</f>
        <v/>
      </c>
      <c r="J162" s="71" t="n"/>
      <c r="K162" s="48" t="n"/>
      <c r="L162" s="47" t="n"/>
      <c r="M162" s="47" t="n"/>
      <c r="N162" s="47" t="n"/>
    </row>
    <row r="163">
      <c r="A163" s="42" t="inlineStr">
        <is>
          <t>M-159</t>
        </is>
      </c>
      <c r="B163" s="45" t="n"/>
      <c r="C163" s="41" t="str">
        <f>IF(AND($B163="",$E163=""),"",ML_N)</f>
        <v/>
      </c>
      <c r="D163" s="43" t="n"/>
      <c r="E163" s="45" t="n"/>
      <c r="F163" s="43" t="n"/>
      <c r="G163" s="52" t="n"/>
      <c r="H163" s="52" t="n"/>
      <c r="I163" s="43" t="str">
        <f>IF(AND($B163="",$E163=""),"",ML_RESP)</f>
        <v/>
      </c>
      <c r="J163" s="69" t="n"/>
      <c r="K163" s="43" t="n"/>
      <c r="L163" s="45" t="n"/>
      <c r="M163" s="45" t="n"/>
      <c r="N163" s="45" t="n"/>
    </row>
    <row r="164">
      <c r="A164" s="57" t="inlineStr">
        <is>
          <t>M-160</t>
        </is>
      </c>
      <c r="B164" s="47" t="n"/>
      <c r="C164" s="58" t="str">
        <f>IF(AND($B164="",$E164=""),"",ML_N)</f>
        <v/>
      </c>
      <c r="D164" s="48" t="n"/>
      <c r="E164" s="47" t="n"/>
      <c r="F164" s="48" t="n"/>
      <c r="G164" s="59" t="n"/>
      <c r="H164" s="59" t="n"/>
      <c r="I164" s="48" t="str">
        <f>IF(AND($B164="",$E164=""),"",ML_RESP)</f>
        <v/>
      </c>
      <c r="J164" s="71" t="n"/>
      <c r="K164" s="48" t="n"/>
      <c r="L164" s="47" t="n"/>
      <c r="M164" s="47" t="n"/>
      <c r="N164" s="47" t="n"/>
    </row>
    <row r="165">
      <c r="A165" s="42" t="inlineStr">
        <is>
          <t>M-161</t>
        </is>
      </c>
      <c r="B165" s="45" t="n"/>
      <c r="C165" s="41" t="str">
        <f>IF(AND($B165="",$E165=""),"",ML_N)</f>
        <v/>
      </c>
      <c r="D165" s="43" t="n"/>
      <c r="E165" s="45" t="n"/>
      <c r="F165" s="43" t="n"/>
      <c r="G165" s="52" t="n"/>
      <c r="H165" s="52" t="n"/>
      <c r="I165" s="43" t="str">
        <f>IF(AND($B165="",$E165=""),"",ML_RESP)</f>
        <v/>
      </c>
      <c r="J165" s="69" t="n"/>
      <c r="K165" s="43" t="n"/>
      <c r="L165" s="45" t="n"/>
      <c r="M165" s="45" t="n"/>
      <c r="N165" s="45" t="n"/>
    </row>
    <row r="166">
      <c r="A166" s="57" t="inlineStr">
        <is>
          <t>M-162</t>
        </is>
      </c>
      <c r="B166" s="47" t="n"/>
      <c r="C166" s="58" t="str">
        <f>IF(AND($B166="",$E166=""),"",ML_N)</f>
        <v/>
      </c>
      <c r="D166" s="48" t="n"/>
      <c r="E166" s="47" t="n"/>
      <c r="F166" s="48" t="n"/>
      <c r="G166" s="59" t="n"/>
      <c r="H166" s="59" t="n"/>
      <c r="I166" s="48" t="str">
        <f>IF(AND($B166="",$E166=""),"",ML_RESP)</f>
        <v/>
      </c>
      <c r="J166" s="71" t="n"/>
      <c r="K166" s="48" t="n"/>
      <c r="L166" s="47" t="n"/>
      <c r="M166" s="47" t="n"/>
      <c r="N166" s="47" t="n"/>
    </row>
    <row r="167">
      <c r="A167" s="42" t="inlineStr">
        <is>
          <t>M-163</t>
        </is>
      </c>
      <c r="B167" s="45" t="n"/>
      <c r="C167" s="41" t="str">
        <f>IF(AND($B167="",$E167=""),"",ML_N)</f>
        <v/>
      </c>
      <c r="D167" s="43" t="n"/>
      <c r="E167" s="45" t="n"/>
      <c r="F167" s="43" t="n"/>
      <c r="G167" s="52" t="n"/>
      <c r="H167" s="52" t="n"/>
      <c r="I167" s="43" t="str">
        <f>IF(AND($B167="",$E167=""),"",ML_RESP)</f>
        <v/>
      </c>
      <c r="J167" s="69" t="n"/>
      <c r="K167" s="43" t="n"/>
      <c r="L167" s="45" t="n"/>
      <c r="M167" s="45" t="n"/>
      <c r="N167" s="45" t="n"/>
    </row>
    <row r="168">
      <c r="A168" s="57" t="inlineStr">
        <is>
          <t>M-164</t>
        </is>
      </c>
      <c r="B168" s="47" t="n"/>
      <c r="C168" s="58" t="str">
        <f>IF(AND($B168="",$E168=""),"",ML_N)</f>
        <v/>
      </c>
      <c r="D168" s="48" t="n"/>
      <c r="E168" s="47" t="n"/>
      <c r="F168" s="48" t="n"/>
      <c r="G168" s="59" t="n"/>
      <c r="H168" s="59" t="n"/>
      <c r="I168" s="48" t="str">
        <f>IF(AND($B168="",$E168=""),"",ML_RESP)</f>
        <v/>
      </c>
      <c r="J168" s="71" t="n"/>
      <c r="K168" s="48" t="n"/>
      <c r="L168" s="47" t="n"/>
      <c r="M168" s="47" t="n"/>
      <c r="N168" s="47" t="n"/>
    </row>
    <row r="169">
      <c r="A169" s="42" t="inlineStr">
        <is>
          <t>M-165</t>
        </is>
      </c>
      <c r="B169" s="45" t="n"/>
      <c r="C169" s="41" t="str">
        <f>IF(AND($B169="",$E169=""),"",ML_N)</f>
        <v/>
      </c>
      <c r="D169" s="43" t="n"/>
      <c r="E169" s="45" t="n"/>
      <c r="F169" s="43" t="n"/>
      <c r="G169" s="52" t="n"/>
      <c r="H169" s="52" t="n"/>
      <c r="I169" s="43" t="str">
        <f>IF(AND($B169="",$E169=""),"",ML_RESP)</f>
        <v/>
      </c>
      <c r="J169" s="69" t="n"/>
      <c r="K169" s="43" t="n"/>
      <c r="L169" s="45" t="n"/>
      <c r="M169" s="45" t="n"/>
      <c r="N169" s="45" t="n"/>
    </row>
    <row r="170">
      <c r="A170" s="57" t="inlineStr">
        <is>
          <t>M-166</t>
        </is>
      </c>
      <c r="B170" s="47" t="n"/>
      <c r="C170" s="58" t="str">
        <f>IF(AND($B170="",$E170=""),"",ML_N)</f>
        <v/>
      </c>
      <c r="D170" s="48" t="n"/>
      <c r="E170" s="47" t="n"/>
      <c r="F170" s="48" t="n"/>
      <c r="G170" s="59" t="n"/>
      <c r="H170" s="59" t="n"/>
      <c r="I170" s="48" t="str">
        <f>IF(AND($B170="",$E170=""),"",ML_RESP)</f>
        <v/>
      </c>
      <c r="J170" s="71" t="n"/>
      <c r="K170" s="48" t="n"/>
      <c r="L170" s="47" t="n"/>
      <c r="M170" s="47" t="n"/>
      <c r="N170" s="47" t="n"/>
    </row>
    <row r="171">
      <c r="A171" s="42" t="inlineStr">
        <is>
          <t>M-167</t>
        </is>
      </c>
      <c r="B171" s="45" t="n"/>
      <c r="C171" s="41" t="str">
        <f>IF(AND($B171="",$E171=""),"",ML_N)</f>
        <v/>
      </c>
      <c r="D171" s="43" t="n"/>
      <c r="E171" s="45" t="n"/>
      <c r="F171" s="43" t="n"/>
      <c r="G171" s="52" t="n"/>
      <c r="H171" s="52" t="n"/>
      <c r="I171" s="43" t="str">
        <f>IF(AND($B171="",$E171=""),"",ML_RESP)</f>
        <v/>
      </c>
      <c r="J171" s="69" t="n"/>
      <c r="K171" s="43" t="n"/>
      <c r="L171" s="45" t="n"/>
      <c r="M171" s="45" t="n"/>
      <c r="N171" s="45" t="n"/>
    </row>
    <row r="172">
      <c r="A172" s="57" t="inlineStr">
        <is>
          <t>M-168</t>
        </is>
      </c>
      <c r="B172" s="47" t="n"/>
      <c r="C172" s="58" t="str">
        <f>IF(AND($B172="",$E172=""),"",ML_N)</f>
        <v/>
      </c>
      <c r="D172" s="48" t="n"/>
      <c r="E172" s="47" t="n"/>
      <c r="F172" s="48" t="n"/>
      <c r="G172" s="59" t="n"/>
      <c r="H172" s="59" t="n"/>
      <c r="I172" s="48" t="str">
        <f>IF(AND($B172="",$E172=""),"",ML_RESP)</f>
        <v/>
      </c>
      <c r="J172" s="71" t="n"/>
      <c r="K172" s="48" t="n"/>
      <c r="L172" s="47" t="n"/>
      <c r="M172" s="47" t="n"/>
      <c r="N172" s="47" t="n"/>
    </row>
    <row r="173">
      <c r="A173" s="42" t="inlineStr">
        <is>
          <t>M-169</t>
        </is>
      </c>
      <c r="B173" s="45" t="n"/>
      <c r="C173" s="41" t="str">
        <f>IF(AND($B173="",$E173=""),"",ML_N)</f>
        <v/>
      </c>
      <c r="D173" s="43" t="n"/>
      <c r="E173" s="45" t="n"/>
      <c r="F173" s="43" t="n"/>
      <c r="G173" s="52" t="n"/>
      <c r="H173" s="52" t="n"/>
      <c r="I173" s="43" t="str">
        <f>IF(AND($B173="",$E173=""),"",ML_RESP)</f>
        <v/>
      </c>
      <c r="J173" s="69" t="n"/>
      <c r="K173" s="43" t="n"/>
      <c r="L173" s="45" t="n"/>
      <c r="M173" s="45" t="n"/>
      <c r="N173" s="45" t="n"/>
    </row>
    <row r="174">
      <c r="A174" s="57" t="inlineStr">
        <is>
          <t>M-170</t>
        </is>
      </c>
      <c r="B174" s="47" t="n"/>
      <c r="C174" s="58" t="str">
        <f>IF(AND($B174="",$E174=""),"",ML_N)</f>
        <v/>
      </c>
      <c r="D174" s="48" t="n"/>
      <c r="E174" s="47" t="n"/>
      <c r="F174" s="48" t="n"/>
      <c r="G174" s="59" t="n"/>
      <c r="H174" s="59" t="n"/>
      <c r="I174" s="48" t="str">
        <f>IF(AND($B174="",$E174=""),"",ML_RESP)</f>
        <v/>
      </c>
      <c r="J174" s="71" t="n"/>
      <c r="K174" s="48" t="n"/>
      <c r="L174" s="47" t="n"/>
      <c r="M174" s="47" t="n"/>
      <c r="N174" s="47" t="n"/>
    </row>
    <row r="175">
      <c r="A175" s="42" t="inlineStr">
        <is>
          <t>M-171</t>
        </is>
      </c>
      <c r="B175" s="45" t="n"/>
      <c r="C175" s="41" t="str">
        <f>IF(AND($B175="",$E175=""),"",ML_N)</f>
        <v/>
      </c>
      <c r="D175" s="43" t="n"/>
      <c r="E175" s="45" t="n"/>
      <c r="F175" s="43" t="n"/>
      <c r="G175" s="52" t="n"/>
      <c r="H175" s="52" t="n"/>
      <c r="I175" s="43" t="str">
        <f>IF(AND($B175="",$E175=""),"",ML_RESP)</f>
        <v/>
      </c>
      <c r="J175" s="69" t="n"/>
      <c r="K175" s="43" t="n"/>
      <c r="L175" s="45" t="n"/>
      <c r="M175" s="45" t="n"/>
      <c r="N175" s="45" t="n"/>
    </row>
    <row r="176">
      <c r="A176" s="57" t="inlineStr">
        <is>
          <t>M-172</t>
        </is>
      </c>
      <c r="B176" s="47" t="n"/>
      <c r="C176" s="58" t="str">
        <f>IF(AND($B176="",$E176=""),"",ML_N)</f>
        <v/>
      </c>
      <c r="D176" s="48" t="n"/>
      <c r="E176" s="47" t="n"/>
      <c r="F176" s="48" t="n"/>
      <c r="G176" s="59" t="n"/>
      <c r="H176" s="59" t="n"/>
      <c r="I176" s="48" t="str">
        <f>IF(AND($B176="",$E176=""),"",ML_RESP)</f>
        <v/>
      </c>
      <c r="J176" s="71" t="n"/>
      <c r="K176" s="48" t="n"/>
      <c r="L176" s="47" t="n"/>
      <c r="M176" s="47" t="n"/>
      <c r="N176" s="47" t="n"/>
    </row>
    <row r="177">
      <c r="A177" s="42" t="inlineStr">
        <is>
          <t>M-173</t>
        </is>
      </c>
      <c r="B177" s="45" t="n"/>
      <c r="C177" s="41" t="str">
        <f>IF(AND($B177="",$E177=""),"",ML_N)</f>
        <v/>
      </c>
      <c r="D177" s="43" t="n"/>
      <c r="E177" s="45" t="n"/>
      <c r="F177" s="43" t="n"/>
      <c r="G177" s="52" t="n"/>
      <c r="H177" s="52" t="n"/>
      <c r="I177" s="43" t="str">
        <f>IF(AND($B177="",$E177=""),"",ML_RESP)</f>
        <v/>
      </c>
      <c r="J177" s="69" t="n"/>
      <c r="K177" s="43" t="n"/>
      <c r="L177" s="45" t="n"/>
      <c r="M177" s="45" t="n"/>
      <c r="N177" s="45" t="n"/>
    </row>
    <row r="178">
      <c r="A178" s="57" t="inlineStr">
        <is>
          <t>M-174</t>
        </is>
      </c>
      <c r="B178" s="47" t="n"/>
      <c r="C178" s="58" t="str">
        <f>IF(AND($B178="",$E178=""),"",ML_N)</f>
        <v/>
      </c>
      <c r="D178" s="48" t="n"/>
      <c r="E178" s="47" t="n"/>
      <c r="F178" s="48" t="n"/>
      <c r="G178" s="59" t="n"/>
      <c r="H178" s="59" t="n"/>
      <c r="I178" s="48" t="str">
        <f>IF(AND($B178="",$E178=""),"",ML_RESP)</f>
        <v/>
      </c>
      <c r="J178" s="71" t="n"/>
      <c r="K178" s="48" t="n"/>
      <c r="L178" s="47" t="n"/>
      <c r="M178" s="47" t="n"/>
      <c r="N178" s="47" t="n"/>
    </row>
    <row r="179">
      <c r="A179" s="42" t="inlineStr">
        <is>
          <t>M-175</t>
        </is>
      </c>
      <c r="B179" s="45" t="n"/>
      <c r="C179" s="41" t="str">
        <f>IF(AND($B179="",$E179=""),"",ML_N)</f>
        <v/>
      </c>
      <c r="D179" s="43" t="n"/>
      <c r="E179" s="45" t="n"/>
      <c r="F179" s="43" t="n"/>
      <c r="G179" s="52" t="n"/>
      <c r="H179" s="52" t="n"/>
      <c r="I179" s="43" t="str">
        <f>IF(AND($B179="",$E179=""),"",ML_RESP)</f>
        <v/>
      </c>
      <c r="J179" s="69" t="n"/>
      <c r="K179" s="43" t="n"/>
      <c r="L179" s="45" t="n"/>
      <c r="M179" s="45" t="n"/>
      <c r="N179" s="45" t="n"/>
    </row>
    <row r="180">
      <c r="A180" s="57" t="inlineStr">
        <is>
          <t>M-176</t>
        </is>
      </c>
      <c r="B180" s="47" t="n"/>
      <c r="C180" s="58" t="str">
        <f>IF(AND($B180="",$E180=""),"",ML_N)</f>
        <v/>
      </c>
      <c r="D180" s="48" t="n"/>
      <c r="E180" s="47" t="n"/>
      <c r="F180" s="48" t="n"/>
      <c r="G180" s="59" t="n"/>
      <c r="H180" s="59" t="n"/>
      <c r="I180" s="48" t="str">
        <f>IF(AND($B180="",$E180=""),"",ML_RESP)</f>
        <v/>
      </c>
      <c r="J180" s="71" t="n"/>
      <c r="K180" s="48" t="n"/>
      <c r="L180" s="47" t="n"/>
      <c r="M180" s="47" t="n"/>
      <c r="N180" s="47" t="n"/>
    </row>
    <row r="181">
      <c r="A181" s="42" t="inlineStr">
        <is>
          <t>M-177</t>
        </is>
      </c>
      <c r="B181" s="45" t="n"/>
      <c r="C181" s="41" t="str">
        <f>IF(AND($B181="",$E181=""),"",ML_N)</f>
        <v/>
      </c>
      <c r="D181" s="43" t="n"/>
      <c r="E181" s="45" t="n"/>
      <c r="F181" s="43" t="n"/>
      <c r="G181" s="52" t="n"/>
      <c r="H181" s="52" t="n"/>
      <c r="I181" s="43" t="str">
        <f>IF(AND($B181="",$E181=""),"",ML_RESP)</f>
        <v/>
      </c>
      <c r="J181" s="69" t="n"/>
      <c r="K181" s="43" t="n"/>
      <c r="L181" s="45" t="n"/>
      <c r="M181" s="45" t="n"/>
      <c r="N181" s="45" t="n"/>
    </row>
    <row r="182">
      <c r="A182" s="57" t="inlineStr">
        <is>
          <t>M-178</t>
        </is>
      </c>
      <c r="B182" s="47" t="n"/>
      <c r="C182" s="58" t="str">
        <f>IF(AND($B182="",$E182=""),"",ML_N)</f>
        <v/>
      </c>
      <c r="D182" s="48" t="n"/>
      <c r="E182" s="47" t="n"/>
      <c r="F182" s="48" t="n"/>
      <c r="G182" s="59" t="n"/>
      <c r="H182" s="59" t="n"/>
      <c r="I182" s="48" t="str">
        <f>IF(AND($B182="",$E182=""),"",ML_RESP)</f>
        <v/>
      </c>
      <c r="J182" s="71" t="n"/>
      <c r="K182" s="48" t="n"/>
      <c r="L182" s="47" t="n"/>
      <c r="M182" s="47" t="n"/>
      <c r="N182" s="47" t="n"/>
    </row>
    <row r="183">
      <c r="A183" s="42" t="inlineStr">
        <is>
          <t>M-179</t>
        </is>
      </c>
      <c r="B183" s="45" t="n"/>
      <c r="C183" s="41" t="str">
        <f>IF(AND($B183="",$E183=""),"",ML_N)</f>
        <v/>
      </c>
      <c r="D183" s="43" t="n"/>
      <c r="E183" s="45" t="n"/>
      <c r="F183" s="43" t="n"/>
      <c r="G183" s="52" t="n"/>
      <c r="H183" s="52" t="n"/>
      <c r="I183" s="43" t="str">
        <f>IF(AND($B183="",$E183=""),"",ML_RESP)</f>
        <v/>
      </c>
      <c r="J183" s="69" t="n"/>
      <c r="K183" s="43" t="n"/>
      <c r="L183" s="45" t="n"/>
      <c r="M183" s="45" t="n"/>
      <c r="N183" s="45" t="n"/>
    </row>
    <row r="184">
      <c r="A184" s="57" t="inlineStr">
        <is>
          <t>M-180</t>
        </is>
      </c>
      <c r="B184" s="47" t="n"/>
      <c r="C184" s="58" t="str">
        <f>IF(AND($B184="",$E184=""),"",ML_N)</f>
        <v/>
      </c>
      <c r="D184" s="48" t="n"/>
      <c r="E184" s="47" t="n"/>
      <c r="F184" s="48" t="n"/>
      <c r="G184" s="59" t="n"/>
      <c r="H184" s="59" t="n"/>
      <c r="I184" s="48" t="str">
        <f>IF(AND($B184="",$E184=""),"",ML_RESP)</f>
        <v/>
      </c>
      <c r="J184" s="71" t="n"/>
      <c r="K184" s="48" t="n"/>
      <c r="L184" s="47" t="n"/>
      <c r="M184" s="47" t="n"/>
      <c r="N184" s="47" t="n"/>
    </row>
    <row r="185">
      <c r="A185" s="42" t="inlineStr">
        <is>
          <t>M-181</t>
        </is>
      </c>
      <c r="B185" s="45" t="n"/>
      <c r="C185" s="41" t="str">
        <f>IF(AND($B185="",$E185=""),"",ML_N)</f>
        <v/>
      </c>
      <c r="D185" s="43" t="n"/>
      <c r="E185" s="45" t="n"/>
      <c r="F185" s="43" t="n"/>
      <c r="G185" s="52" t="n"/>
      <c r="H185" s="52" t="n"/>
      <c r="I185" s="43" t="str">
        <f>IF(AND($B185="",$E185=""),"",ML_RESP)</f>
        <v/>
      </c>
      <c r="J185" s="69" t="n"/>
      <c r="K185" s="43" t="n"/>
      <c r="L185" s="45" t="n"/>
      <c r="M185" s="45" t="n"/>
      <c r="N185" s="45" t="n"/>
    </row>
    <row r="186">
      <c r="A186" s="57" t="inlineStr">
        <is>
          <t>M-182</t>
        </is>
      </c>
      <c r="B186" s="47" t="n"/>
      <c r="C186" s="58" t="str">
        <f>IF(AND($B186="",$E186=""),"",ML_N)</f>
        <v/>
      </c>
      <c r="D186" s="48" t="n"/>
      <c r="E186" s="47" t="n"/>
      <c r="F186" s="48" t="n"/>
      <c r="G186" s="59" t="n"/>
      <c r="H186" s="59" t="n"/>
      <c r="I186" s="48" t="str">
        <f>IF(AND($B186="",$E186=""),"",ML_RESP)</f>
        <v/>
      </c>
      <c r="J186" s="71" t="n"/>
      <c r="K186" s="48" t="n"/>
      <c r="L186" s="47" t="n"/>
      <c r="M186" s="47" t="n"/>
      <c r="N186" s="47" t="n"/>
    </row>
    <row r="187">
      <c r="A187" s="42" t="inlineStr">
        <is>
          <t>M-183</t>
        </is>
      </c>
      <c r="B187" s="45" t="n"/>
      <c r="C187" s="41" t="str">
        <f>IF(AND($B187="",$E187=""),"",ML_N)</f>
        <v/>
      </c>
      <c r="D187" s="43" t="n"/>
      <c r="E187" s="45" t="n"/>
      <c r="F187" s="43" t="n"/>
      <c r="G187" s="52" t="n"/>
      <c r="H187" s="52" t="n"/>
      <c r="I187" s="43" t="str">
        <f>IF(AND($B187="",$E187=""),"",ML_RESP)</f>
        <v/>
      </c>
      <c r="J187" s="69" t="n"/>
      <c r="K187" s="43" t="n"/>
      <c r="L187" s="45" t="n"/>
      <c r="M187" s="45" t="n"/>
      <c r="N187" s="45" t="n"/>
    </row>
    <row r="188">
      <c r="A188" s="57" t="inlineStr">
        <is>
          <t>M-184</t>
        </is>
      </c>
      <c r="B188" s="47" t="n"/>
      <c r="C188" s="58" t="str">
        <f>IF(AND($B188="",$E188=""),"",ML_N)</f>
        <v/>
      </c>
      <c r="D188" s="48" t="n"/>
      <c r="E188" s="47" t="n"/>
      <c r="F188" s="48" t="n"/>
      <c r="G188" s="59" t="n"/>
      <c r="H188" s="59" t="n"/>
      <c r="I188" s="48" t="str">
        <f>IF(AND($B188="",$E188=""),"",ML_RESP)</f>
        <v/>
      </c>
      <c r="J188" s="71" t="n"/>
      <c r="K188" s="48" t="n"/>
      <c r="L188" s="47" t="n"/>
      <c r="M188" s="47" t="n"/>
      <c r="N188" s="47" t="n"/>
    </row>
    <row r="189">
      <c r="A189" s="42" t="inlineStr">
        <is>
          <t>M-185</t>
        </is>
      </c>
      <c r="B189" s="45" t="n"/>
      <c r="C189" s="41" t="str">
        <f>IF(AND($B189="",$E189=""),"",ML_N)</f>
        <v/>
      </c>
      <c r="D189" s="43" t="n"/>
      <c r="E189" s="45" t="n"/>
      <c r="F189" s="43" t="n"/>
      <c r="G189" s="52" t="n"/>
      <c r="H189" s="52" t="n"/>
      <c r="I189" s="43" t="str">
        <f>IF(AND($B189="",$E189=""),"",ML_RESP)</f>
        <v/>
      </c>
      <c r="J189" s="69" t="n"/>
      <c r="K189" s="43" t="n"/>
      <c r="L189" s="45" t="n"/>
      <c r="M189" s="45" t="n"/>
      <c r="N189" s="45" t="n"/>
    </row>
    <row r="190">
      <c r="A190" s="57" t="inlineStr">
        <is>
          <t>M-186</t>
        </is>
      </c>
      <c r="B190" s="47" t="n"/>
      <c r="C190" s="58" t="str">
        <f>IF(AND($B190="",$E190=""),"",ML_N)</f>
        <v/>
      </c>
      <c r="D190" s="48" t="n"/>
      <c r="E190" s="47" t="n"/>
      <c r="F190" s="48" t="n"/>
      <c r="G190" s="59" t="n"/>
      <c r="H190" s="59" t="n"/>
      <c r="I190" s="48" t="str">
        <f>IF(AND($B190="",$E190=""),"",ML_RESP)</f>
        <v/>
      </c>
      <c r="J190" s="71" t="n"/>
      <c r="K190" s="48" t="n"/>
      <c r="L190" s="47" t="n"/>
      <c r="M190" s="47" t="n"/>
      <c r="N190" s="47" t="n"/>
    </row>
    <row r="191">
      <c r="A191" s="42" t="inlineStr">
        <is>
          <t>M-187</t>
        </is>
      </c>
      <c r="B191" s="45" t="n"/>
      <c r="C191" s="41" t="str">
        <f>IF(AND($B191="",$E191=""),"",ML_N)</f>
        <v/>
      </c>
      <c r="D191" s="43" t="n"/>
      <c r="E191" s="45" t="n"/>
      <c r="F191" s="43" t="n"/>
      <c r="G191" s="52" t="n"/>
      <c r="H191" s="52" t="n"/>
      <c r="I191" s="43" t="str">
        <f>IF(AND($B191="",$E191=""),"",ML_RESP)</f>
        <v/>
      </c>
      <c r="J191" s="69" t="n"/>
      <c r="K191" s="43" t="n"/>
      <c r="L191" s="45" t="n"/>
      <c r="M191" s="45" t="n"/>
      <c r="N191" s="45" t="n"/>
    </row>
    <row r="192">
      <c r="A192" s="57" t="inlineStr">
        <is>
          <t>M-188</t>
        </is>
      </c>
      <c r="B192" s="47" t="n"/>
      <c r="C192" s="58" t="str">
        <f>IF(AND($B192="",$E192=""),"",ML_N)</f>
        <v/>
      </c>
      <c r="D192" s="48" t="n"/>
      <c r="E192" s="47" t="n"/>
      <c r="F192" s="48" t="n"/>
      <c r="G192" s="59" t="n"/>
      <c r="H192" s="59" t="n"/>
      <c r="I192" s="48" t="str">
        <f>IF(AND($B192="",$E192=""),"",ML_RESP)</f>
        <v/>
      </c>
      <c r="J192" s="71" t="n"/>
      <c r="K192" s="48" t="n"/>
      <c r="L192" s="47" t="n"/>
      <c r="M192" s="47" t="n"/>
      <c r="N192" s="47" t="n"/>
    </row>
    <row r="193">
      <c r="A193" s="42" t="inlineStr">
        <is>
          <t>M-189</t>
        </is>
      </c>
      <c r="B193" s="45" t="n"/>
      <c r="C193" s="41" t="str">
        <f>IF(AND($B193="",$E193=""),"",ML_N)</f>
        <v/>
      </c>
      <c r="D193" s="43" t="n"/>
      <c r="E193" s="45" t="n"/>
      <c r="F193" s="43" t="n"/>
      <c r="G193" s="52" t="n"/>
      <c r="H193" s="52" t="n"/>
      <c r="I193" s="43" t="str">
        <f>IF(AND($B193="",$E193=""),"",ML_RESP)</f>
        <v/>
      </c>
      <c r="J193" s="69" t="n"/>
      <c r="K193" s="43" t="n"/>
      <c r="L193" s="45" t="n"/>
      <c r="M193" s="45" t="n"/>
      <c r="N193" s="45" t="n"/>
    </row>
    <row r="194">
      <c r="A194" s="57" t="inlineStr">
        <is>
          <t>M-190</t>
        </is>
      </c>
      <c r="B194" s="47" t="n"/>
      <c r="C194" s="58" t="str">
        <f>IF(AND($B194="",$E194=""),"",ML_N)</f>
        <v/>
      </c>
      <c r="D194" s="48" t="n"/>
      <c r="E194" s="47" t="n"/>
      <c r="F194" s="48" t="n"/>
      <c r="G194" s="59" t="n"/>
      <c r="H194" s="59" t="n"/>
      <c r="I194" s="48" t="str">
        <f>IF(AND($B194="",$E194=""),"",ML_RESP)</f>
        <v/>
      </c>
      <c r="J194" s="71" t="n"/>
      <c r="K194" s="48" t="n"/>
      <c r="L194" s="47" t="n"/>
      <c r="M194" s="47" t="n"/>
      <c r="N194" s="47" t="n"/>
    </row>
    <row r="195">
      <c r="A195" s="42" t="inlineStr">
        <is>
          <t>M-191</t>
        </is>
      </c>
      <c r="B195" s="45" t="n"/>
      <c r="C195" s="41" t="str">
        <f>IF(AND($B195="",$E195=""),"",ML_N)</f>
        <v/>
      </c>
      <c r="D195" s="43" t="n"/>
      <c r="E195" s="45" t="n"/>
      <c r="F195" s="43" t="n"/>
      <c r="G195" s="52" t="n"/>
      <c r="H195" s="52" t="n"/>
      <c r="I195" s="43" t="str">
        <f>IF(AND($B195="",$E195=""),"",ML_RESP)</f>
        <v/>
      </c>
      <c r="J195" s="69" t="n"/>
      <c r="K195" s="43" t="n"/>
      <c r="L195" s="45" t="n"/>
      <c r="M195" s="45" t="n"/>
      <c r="N195" s="45" t="n"/>
    </row>
    <row r="196">
      <c r="A196" s="57" t="inlineStr">
        <is>
          <t>M-192</t>
        </is>
      </c>
      <c r="B196" s="47" t="n"/>
      <c r="C196" s="58" t="str">
        <f>IF(AND($B196="",$E196=""),"",ML_N)</f>
        <v/>
      </c>
      <c r="D196" s="48" t="n"/>
      <c r="E196" s="47" t="n"/>
      <c r="F196" s="48" t="n"/>
      <c r="G196" s="59" t="n"/>
      <c r="H196" s="59" t="n"/>
      <c r="I196" s="48" t="str">
        <f>IF(AND($B196="",$E196=""),"",ML_RESP)</f>
        <v/>
      </c>
      <c r="J196" s="71" t="n"/>
      <c r="K196" s="48" t="n"/>
      <c r="L196" s="47" t="n"/>
      <c r="M196" s="47" t="n"/>
      <c r="N196" s="47" t="n"/>
    </row>
    <row r="197">
      <c r="A197" s="42" t="inlineStr">
        <is>
          <t>M-193</t>
        </is>
      </c>
      <c r="B197" s="45" t="n"/>
      <c r="C197" s="41" t="str">
        <f>IF(AND($B197="",$E197=""),"",ML_N)</f>
        <v/>
      </c>
      <c r="D197" s="43" t="n"/>
      <c r="E197" s="45" t="n"/>
      <c r="F197" s="43" t="n"/>
      <c r="G197" s="52" t="n"/>
      <c r="H197" s="52" t="n"/>
      <c r="I197" s="43" t="str">
        <f>IF(AND($B197="",$E197=""),"",ML_RESP)</f>
        <v/>
      </c>
      <c r="J197" s="69" t="n"/>
      <c r="K197" s="43" t="n"/>
      <c r="L197" s="45" t="n"/>
      <c r="M197" s="45" t="n"/>
      <c r="N197" s="45" t="n"/>
    </row>
    <row r="198">
      <c r="A198" s="57" t="inlineStr">
        <is>
          <t>M-194</t>
        </is>
      </c>
      <c r="B198" s="47" t="n"/>
      <c r="C198" s="58" t="str">
        <f>IF(AND($B198="",$E198=""),"",ML_N)</f>
        <v/>
      </c>
      <c r="D198" s="48" t="n"/>
      <c r="E198" s="47" t="n"/>
      <c r="F198" s="48" t="n"/>
      <c r="G198" s="59" t="n"/>
      <c r="H198" s="59" t="n"/>
      <c r="I198" s="48" t="str">
        <f>IF(AND($B198="",$E198=""),"",ML_RESP)</f>
        <v/>
      </c>
      <c r="J198" s="71" t="n"/>
      <c r="K198" s="48" t="n"/>
      <c r="L198" s="47" t="n"/>
      <c r="M198" s="47" t="n"/>
      <c r="N198" s="47" t="n"/>
    </row>
    <row r="199">
      <c r="A199" s="42" t="inlineStr">
        <is>
          <t>M-195</t>
        </is>
      </c>
      <c r="B199" s="45" t="n"/>
      <c r="C199" s="41" t="str">
        <f>IF(AND($B199="",$E199=""),"",ML_N)</f>
        <v/>
      </c>
      <c r="D199" s="43" t="n"/>
      <c r="E199" s="45" t="n"/>
      <c r="F199" s="43" t="n"/>
      <c r="G199" s="52" t="n"/>
      <c r="H199" s="52" t="n"/>
      <c r="I199" s="43" t="str">
        <f>IF(AND($B199="",$E199=""),"",ML_RESP)</f>
        <v/>
      </c>
      <c r="J199" s="69" t="n"/>
      <c r="K199" s="43" t="n"/>
      <c r="L199" s="45" t="n"/>
      <c r="M199" s="45" t="n"/>
      <c r="N199" s="45" t="n"/>
    </row>
    <row r="200">
      <c r="A200" s="57" t="inlineStr">
        <is>
          <t>M-196</t>
        </is>
      </c>
      <c r="B200" s="47" t="n"/>
      <c r="C200" s="58" t="str">
        <f>IF(AND($B200="",$E200=""),"",ML_N)</f>
        <v/>
      </c>
      <c r="D200" s="48" t="n"/>
      <c r="E200" s="47" t="n"/>
      <c r="F200" s="48" t="n"/>
      <c r="G200" s="59" t="n"/>
      <c r="H200" s="59" t="n"/>
      <c r="I200" s="48" t="str">
        <f>IF(AND($B200="",$E200=""),"",ML_RESP)</f>
        <v/>
      </c>
      <c r="J200" s="71" t="n"/>
      <c r="K200" s="48" t="n"/>
      <c r="L200" s="47" t="n"/>
      <c r="M200" s="47" t="n"/>
      <c r="N200" s="47" t="n"/>
    </row>
    <row r="201">
      <c r="A201" s="42" t="inlineStr">
        <is>
          <t>M-197</t>
        </is>
      </c>
      <c r="B201" s="45" t="n"/>
      <c r="C201" s="41" t="str">
        <f>IF(AND($B201="",$E201=""),"",ML_N)</f>
        <v/>
      </c>
      <c r="D201" s="43" t="n"/>
      <c r="E201" s="45" t="n"/>
      <c r="F201" s="43" t="n"/>
      <c r="G201" s="52" t="n"/>
      <c r="H201" s="52" t="n"/>
      <c r="I201" s="43" t="str">
        <f>IF(AND($B201="",$E201=""),"",ML_RESP)</f>
        <v/>
      </c>
      <c r="J201" s="69" t="n"/>
      <c r="K201" s="43" t="n"/>
      <c r="L201" s="45" t="n"/>
      <c r="M201" s="45" t="n"/>
      <c r="N201" s="45" t="n"/>
    </row>
    <row r="202">
      <c r="A202" s="57" t="inlineStr">
        <is>
          <t>M-198</t>
        </is>
      </c>
      <c r="B202" s="47" t="n"/>
      <c r="C202" s="58" t="str">
        <f>IF(AND($B202="",$E202=""),"",ML_N)</f>
        <v/>
      </c>
      <c r="D202" s="48" t="n"/>
      <c r="E202" s="47" t="n"/>
      <c r="F202" s="48" t="n"/>
      <c r="G202" s="59" t="n"/>
      <c r="H202" s="59" t="n"/>
      <c r="I202" s="48" t="str">
        <f>IF(AND($B202="",$E202=""),"",ML_RESP)</f>
        <v/>
      </c>
      <c r="J202" s="71" t="n"/>
      <c r="K202" s="48" t="n"/>
      <c r="L202" s="47" t="n"/>
      <c r="M202" s="47" t="n"/>
      <c r="N202" s="47" t="n"/>
    </row>
    <row r="203">
      <c r="A203" s="42" t="inlineStr">
        <is>
          <t>M-199</t>
        </is>
      </c>
      <c r="B203" s="45" t="n"/>
      <c r="C203" s="41" t="str">
        <f>IF(AND($B203="",$E203=""),"",ML_N)</f>
        <v/>
      </c>
      <c r="D203" s="43" t="n"/>
      <c r="E203" s="45" t="n"/>
      <c r="F203" s="43" t="n"/>
      <c r="G203" s="52" t="n"/>
      <c r="H203" s="52" t="n"/>
      <c r="I203" s="43" t="str">
        <f>IF(AND($B203="",$E203=""),"",ML_RESP)</f>
        <v/>
      </c>
      <c r="J203" s="69" t="n"/>
      <c r="K203" s="43" t="n"/>
      <c r="L203" s="45" t="n"/>
      <c r="M203" s="45" t="n"/>
      <c r="N203" s="45" t="n"/>
    </row>
    <row r="204">
      <c r="A204" s="57" t="inlineStr">
        <is>
          <t>M-200</t>
        </is>
      </c>
      <c r="B204" s="47" t="n"/>
      <c r="C204" s="58" t="str">
        <f>IF(AND($B204="",$E204=""),"",ML_N)</f>
        <v/>
      </c>
      <c r="D204" s="48" t="n"/>
      <c r="E204" s="47" t="n"/>
      <c r="F204" s="48" t="n"/>
      <c r="G204" s="59" t="n"/>
      <c r="H204" s="59" t="n"/>
      <c r="I204" s="48" t="str">
        <f>IF(AND($B204="",$E204=""),"",ML_RESP)</f>
        <v/>
      </c>
      <c r="J204" s="71" t="n"/>
      <c r="K204" s="48" t="n"/>
      <c r="L204" s="47" t="n"/>
      <c r="M204" s="47" t="n"/>
      <c r="N204" s="47" t="n"/>
    </row>
  </sheetData>
  <autoFilter ref="A4:N204"/>
  <mergeCells count="2">
    <mergeCell ref="A2:N2"/>
    <mergeCell ref="A1:N1"/>
  </mergeCells>
  <conditionalFormatting sqref="B5:B204">
    <cfRule type="expression" priority="1" dxfId="0">
      <formula>AND(COUNTIF($B5:$N5,"?*")+COUNT($B5:$N5)&gt;0,LEN(B5)=0)</formula>
    </cfRule>
  </conditionalFormatting>
  <conditionalFormatting sqref="E5:E204">
    <cfRule type="expression" priority="2" dxfId="0">
      <formula>AND(COUNTIF($B5:$N5,"?*")+COUNT($B5:$N5)&gt;0,LEN(E5)=0)</formula>
    </cfRule>
  </conditionalFormatting>
  <conditionalFormatting sqref="G5:G204">
    <cfRule type="expression" priority="3" dxfId="0">
      <formula>AND(COUNTIF($B5:$N5,"?*")+COUNT($B5:$N5)&gt;0,LEN(G5)=0)</formula>
    </cfRule>
  </conditionalFormatting>
  <conditionalFormatting sqref="K5:K204">
    <cfRule type="expression" priority="4" dxfId="0">
      <formula>AND(COUNTIF($B5:$N5,"?*")+COUNT($B5:$N5)&gt;0,LEN(K5)=0)</formula>
    </cfRule>
  </conditionalFormatting>
  <conditionalFormatting sqref="A5:N204">
    <cfRule type="expression" priority="5" dxfId="1">
      <formula>AND(OR($B5&lt;&gt;"",$E5&lt;&gt;""),$K5&lt;&gt;"Cerrado",ISNUMBER($G5),$G5&lt;TODAY())</formula>
    </cfRule>
  </conditionalFormatting>
  <conditionalFormatting sqref="F5:F204">
    <cfRule type="expression" priority="6" dxfId="11">
      <formula>$F5="Crítica"</formula>
    </cfRule>
  </conditionalFormatting>
  <dataValidations count="11">
    <dataValidation sqref="A5:A204" showDropDown="0" showInputMessage="1" showErrorMessage="0" allowBlank="1" promptTitle="Código" prompt="Se asigna solo."/>
    <dataValidation sqref="B5:B204" showDropDown="0" showInputMessage="1" showErrorMessage="0" allowBlank="1" promptTitle="Ambiente o equipo" prompt="Qué necesita mantenimiento. Ej.: Invernadero 2, motobomba, cubierta."/>
    <dataValidation sqref="C5:C204" showDropDown="0" showInputMessage="1" showErrorMessage="0" allowBlank="1" promptTitle="Se calcula sola" prompt="Sale de «Mi lote»."/>
    <dataValidation sqref="D5:D204" showDropDown="0" showInputMessage="1" showErrorMessage="1" allowBlank="1" errorTitle="Valor fuera de la lista" error="Ese valor no está en la lista. Pulse «Sí» para dejarlo así o «No» para elegir uno. Puede ampliar las listas en la hoja «Listas»." promptTitle="Tipo" prompt="Infraestructura, maquinaria, equipo, herramienta o sistema de riego." type="list" errorStyle="warning">
      <formula1>L_TipoMant</formula1>
    </dataValidation>
    <dataValidation sqref="E5:E204" showDropDown="0" showInputMessage="1" showErrorMessage="0" allowBlank="1" promptTitle="Actividad requerida" prompt="Qué hay que hacer."/>
    <dataValidation sqref="F5:F204" showDropDown="0" showInputMessage="0" showErrorMessage="1" allowBlank="1" errorTitle="Elija de la lista" error="Ese valor no está permitido. Haga clic en la flecha ▼ de la celda y elija una opción de la lista." type="list" errorStyle="stop">
      <formula1>L_Prioridad</formula1>
    </dataValidation>
    <dataValidation sqref="G5:G204" showDropDown="0" showInputMessage="0" showErrorMessage="1" allowBlank="1" errorTitle="Fecha no válida" error="Escriba una fecha entre 01/01/2025 y 31/12/2030 (dd/mm/aaaa). No use textos como «semanal»: para eso están la frecuencia y las observaciones." type="date" errorStyle="stop" operator="between">
      <formula1>45658</formula1>
      <formula2>47848</formula2>
    </dataValidation>
    <dataValidation sqref="H5:H204" showDropDown="0" showInputMessage="0" showErrorMessage="1" allowBlank="1" errorTitle="Fecha no válida" error="Escriba una fecha entre 01/01/2025 y 31/12/2030 (dd/mm/aaaa). No use textos como «semanal»: para eso están la frecuencia y las observaciones." type="date" errorStyle="stop" operator="between">
      <formula1>45658</formula1>
      <formula2>47848</formula2>
    </dataValidation>
    <dataValidation sqref="I5:I204" showDropDown="0" showInputMessage="0" showErrorMessage="1" allowBlank="1" errorTitle="Valor fuera de la lista" error="Ese valor no está en la lista. Pulse «Sí» para dejarlo así o «No» para elegir uno. Puede ampliar las listas en la hoja «Listas»." type="list" errorStyle="warning">
      <formula1>L_Resp</formula1>
    </dataValidation>
    <dataValidation sqref="J5:J204" showDropDown="0" showInputMessage="1" showErrorMessage="1" allowBlank="1" errorTitle="Número no válido" error="Escriba solo el número, sin unidades ni textos como «no aplica». Si no aplica, deje la celda vacía. Rango: 0 a 1.000.000.000." promptTitle="Costo estimado ($)" prompt="Solo el número, sin puntos ni «$»." type="decimal" errorStyle="stop" operator="between">
      <formula1>0</formula1>
      <formula2>1000000000</formula2>
    </dataValidation>
    <dataValidation sqref="K5:K204" showDropDown="0" showInputMessage="0" showErrorMessage="1" allowBlank="1" errorTitle="Elija de la lista" error="Ese valor no está permitido. Haga clic en la flecha ▼ de la celda y elija una opción de la lista." type="list" errorStyle="stop">
      <formula1>L_EstMant</formula1>
    </dataValidation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1C5200"/>
    <outlinePr summaryBelow="1" summaryRight="1"/>
    <pageSetUpPr fitToPage="1"/>
  </sheetPr>
  <dimension ref="A1:Q1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14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3" customWidth="1" min="13" max="13"/>
    <col width="13" customWidth="1" min="14" max="14"/>
    <col width="13" customWidth="1" min="15" max="15"/>
    <col width="14" customWidth="1" min="16" max="16"/>
    <col width="9" customWidth="1" min="17" max="17"/>
  </cols>
  <sheetData>
    <row r="1" ht="26" customHeight="1">
      <c r="A1" s="1" t="inlineStr">
        <is>
          <t>RESUMEN DEL PLAN · INDICADORES AUTOMÁTICOS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0" customHeight="1">
      <c r="A2" s="3" t="str">
        <f>IF(ML_NOMBRE="","► Primero diligencie la hoja «Mi lote»: número, nombre y responsable del lote.","Lote "&amp;ML_N&amp;" · "&amp;ML_NOMBRE&amp;" · "&amp;ML_RESP&amp;" · Año del plan "&amp;ML_ANO)</f>
        <v>► Primero diligencie la hoja «Mi lote»: número, nombre y responsable del lote.</v>
      </c>
    </row>
    <row r="4">
      <c r="B4" s="76" t="inlineStr">
        <is>
          <t>Ciclos planeados</t>
        </is>
      </c>
      <c r="C4" s="65" t="n"/>
      <c r="D4" s="65" t="n"/>
      <c r="E4" s="66" t="n"/>
      <c r="F4" s="76" t="inlineStr">
        <is>
          <t>Área planificada (m²)</t>
        </is>
      </c>
      <c r="G4" s="65" t="n"/>
      <c r="H4" s="65" t="n"/>
      <c r="I4" s="66" t="n"/>
      <c r="J4" s="76" t="inlineStr">
        <is>
          <t>Área útil del lote (m²)</t>
        </is>
      </c>
      <c r="K4" s="65" t="n"/>
      <c r="L4" s="65" t="n"/>
      <c r="M4" s="66" t="n"/>
      <c r="N4" s="76" t="inlineStr">
        <is>
          <t>Producción meta (kg)</t>
        </is>
      </c>
      <c r="O4" s="65" t="n"/>
      <c r="P4" s="65" t="n"/>
      <c r="Q4" s="66" t="n"/>
    </row>
    <row r="5" ht="28" customHeight="1">
      <c r="B5" s="77">
        <f>COUNTIF('Plan Cultivos'!$D$5:$D$204,"?*")</f>
        <v>0</v>
      </c>
      <c r="C5" s="65" t="n"/>
      <c r="D5" s="65" t="n"/>
      <c r="E5" s="66" t="n"/>
      <c r="F5" s="78">
        <f>SUM('Plan Cultivos'!$L$5:$L$204)</f>
        <v>0</v>
      </c>
      <c r="G5" s="65" t="n"/>
      <c r="H5" s="65" t="n"/>
      <c r="I5" s="66" t="n"/>
      <c r="J5" s="78">
        <f>IF(N(ML_UTIL)&gt;0,ML_UTIL,N(ML_AREA))</f>
        <v>0</v>
      </c>
      <c r="K5" s="65" t="n"/>
      <c r="L5" s="65" t="n"/>
      <c r="M5" s="66" t="n"/>
      <c r="N5" s="79">
        <f>SUM('Plan Cultivos'!$R$5:$R$204)</f>
        <v>0</v>
      </c>
      <c r="O5" s="65" t="n"/>
      <c r="P5" s="65" t="n"/>
      <c r="Q5" s="66" t="n"/>
    </row>
    <row r="6">
      <c r="B6" s="80" t="inlineStr">
        <is>
          <t>filas con cultivo en Plan Cultivos</t>
        </is>
      </c>
      <c r="C6" s="65" t="n"/>
      <c r="D6" s="65" t="n"/>
      <c r="E6" s="66" t="n"/>
      <c r="F6" s="80" t="inlineStr">
        <is>
          <t>suma de todos los ciclos</t>
        </is>
      </c>
      <c r="G6" s="65" t="n"/>
      <c r="H6" s="65" t="n"/>
      <c r="I6" s="66" t="n"/>
      <c r="J6" s="80" t="inlineStr">
        <is>
          <t>si no hay área útil, área total</t>
        </is>
      </c>
      <c r="K6" s="65" t="n"/>
      <c r="L6" s="65" t="n"/>
      <c r="M6" s="66" t="n"/>
      <c r="N6" s="80" t="inlineStr">
        <is>
          <t>área × rendimiento meta</t>
        </is>
      </c>
      <c r="O6" s="65" t="n"/>
      <c r="P6" s="65" t="n"/>
      <c r="Q6" s="66" t="n"/>
    </row>
    <row r="8">
      <c r="B8" s="76" t="inlineStr">
        <is>
          <t>Actividades programadas</t>
        </is>
      </c>
      <c r="C8" s="65" t="n"/>
      <c r="D8" s="65" t="n"/>
      <c r="E8" s="66" t="n"/>
      <c r="F8" s="76" t="inlineStr">
        <is>
          <t>Actividades ejecutadas</t>
        </is>
      </c>
      <c r="G8" s="65" t="n"/>
      <c r="H8" s="65" t="n"/>
      <c r="I8" s="66" t="n"/>
      <c r="J8" s="76" t="inlineStr">
        <is>
          <t>Actividades vencidas</t>
        </is>
      </c>
      <c r="K8" s="65" t="n"/>
      <c r="L8" s="65" t="n"/>
      <c r="M8" s="66" t="n"/>
      <c r="N8" s="76" t="inlineStr">
        <is>
          <t>Avance promedio (%)</t>
        </is>
      </c>
      <c r="O8" s="65" t="n"/>
      <c r="P8" s="65" t="n"/>
      <c r="Q8" s="66" t="n"/>
    </row>
    <row r="9" ht="28" customHeight="1">
      <c r="B9" s="77">
        <f>COUNTIF('Cronograma'!$E$5:$E$304,"?*")</f>
        <v>0</v>
      </c>
      <c r="C9" s="65" t="n"/>
      <c r="D9" s="65" t="n"/>
      <c r="E9" s="66" t="n"/>
      <c r="F9" s="77">
        <f>COUNTIFS('Cronograma'!$E$5:$E$304,"?*",'Cronograma'!$M$5:$M$304,"Ejecutada")</f>
        <v>0</v>
      </c>
      <c r="G9" s="65" t="n"/>
      <c r="H9" s="65" t="n"/>
      <c r="I9" s="66" t="n"/>
      <c r="J9" s="77">
        <f>COUNTIFS('Cronograma'!$E$5:$E$304,"?*",'Cronograma'!$H$5:$H$304,"&lt;"&amp;TODAY(),'Cronograma'!$M$5:$M$304,"&lt;&gt;Ejecutada",'Cronograma'!$M$5:$M$304,"&lt;&gt;Cancelada")</f>
        <v>0</v>
      </c>
      <c r="K9" s="65" t="n"/>
      <c r="L9" s="65" t="n"/>
      <c r="M9" s="66" t="n"/>
      <c r="N9" s="81">
        <f>IFERROR(AVERAGE('Cronograma'!$N$5:$N$304),0)</f>
        <v>0</v>
      </c>
      <c r="O9" s="65" t="n"/>
      <c r="P9" s="65" t="n"/>
      <c r="Q9" s="66" t="n"/>
    </row>
    <row r="10">
      <c r="B10" s="80" t="inlineStr">
        <is>
          <t>filas con actividad</t>
        </is>
      </c>
      <c r="C10" s="65" t="n"/>
      <c r="D10" s="65" t="n"/>
      <c r="E10" s="66" t="n"/>
      <c r="F10" s="80" t="inlineStr">
        <is>
          <t>estado «Ejecutada»</t>
        </is>
      </c>
      <c r="G10" s="65" t="n"/>
      <c r="H10" s="65" t="n"/>
      <c r="I10" s="66" t="n"/>
      <c r="J10" s="80" t="inlineStr">
        <is>
          <t>fecha fin pasada y sin cerrar</t>
        </is>
      </c>
      <c r="K10" s="65" t="n"/>
      <c r="L10" s="65" t="n"/>
      <c r="M10" s="66" t="n"/>
      <c r="N10" s="80" t="inlineStr">
        <is>
          <t>promedio del Cronograma</t>
        </is>
      </c>
      <c r="O10" s="65" t="n"/>
      <c r="P10" s="65" t="n"/>
      <c r="Q10" s="66" t="n"/>
    </row>
    <row r="12">
      <c r="B12" s="76" t="inlineStr">
        <is>
          <t>Costo de insumos</t>
        </is>
      </c>
      <c r="C12" s="65" t="n"/>
      <c r="D12" s="65" t="n"/>
      <c r="E12" s="66" t="n"/>
      <c r="F12" s="76" t="inlineStr">
        <is>
          <t>Insumos por comprar</t>
        </is>
      </c>
      <c r="G12" s="65" t="n"/>
      <c r="H12" s="65" t="n"/>
      <c r="I12" s="66" t="n"/>
      <c r="J12" s="76" t="inlineStr">
        <is>
          <t>Producción neta (kg)</t>
        </is>
      </c>
      <c r="K12" s="65" t="n"/>
      <c r="L12" s="65" t="n"/>
      <c r="M12" s="66" t="n"/>
      <c r="N12" s="76" t="inlineStr">
        <is>
          <t>Cumplimiento de la meta</t>
        </is>
      </c>
      <c r="O12" s="65" t="n"/>
      <c r="P12" s="65" t="n"/>
      <c r="Q12" s="66" t="n"/>
    </row>
    <row r="13" ht="28" customHeight="1">
      <c r="B13" s="82">
        <f>SUM('Insumos'!$K$5:$K$304)</f>
        <v>0</v>
      </c>
      <c r="C13" s="65" t="n"/>
      <c r="D13" s="65" t="n"/>
      <c r="E13" s="66" t="n"/>
      <c r="F13" s="77">
        <f>COUNTIF('Insumos'!$N$5:$N$304,"&gt;0")</f>
        <v>0</v>
      </c>
      <c r="G13" s="65" t="n"/>
      <c r="H13" s="65" t="n"/>
      <c r="I13" s="66" t="n"/>
      <c r="J13" s="78">
        <f>SUM('Producción'!$H$5:$H$304)</f>
        <v>0</v>
      </c>
      <c r="K13" s="65" t="n"/>
      <c r="L13" s="65" t="n"/>
      <c r="M13" s="66" t="n"/>
      <c r="N13" s="83">
        <f>IFERROR(SUM('Producción'!$H$5:$H$304)/SUM('Plan Cultivos'!$R$5:$R$204),0)</f>
        <v>0</v>
      </c>
      <c r="O13" s="65" t="n"/>
      <c r="P13" s="65" t="n"/>
      <c r="Q13" s="66" t="n"/>
    </row>
    <row r="14">
      <c r="B14" s="80" t="inlineStr">
        <is>
          <t>cantidad × valor unitario</t>
        </is>
      </c>
      <c r="C14" s="65" t="n"/>
      <c r="D14" s="65" t="n"/>
      <c r="E14" s="66" t="n"/>
      <c r="F14" s="80" t="inlineStr">
        <is>
          <t>ítems sin existencia suficiente</t>
        </is>
      </c>
      <c r="G14" s="65" t="n"/>
      <c r="H14" s="65" t="n"/>
      <c r="I14" s="66" t="n"/>
      <c r="J14" s="80" t="inlineStr">
        <is>
          <t>cosechas registradas</t>
        </is>
      </c>
      <c r="K14" s="65" t="n"/>
      <c r="L14" s="65" t="n"/>
      <c r="M14" s="66" t="n"/>
      <c r="N14" s="80" t="inlineStr">
        <is>
          <t>neta ÷ meta</t>
        </is>
      </c>
      <c r="O14" s="65" t="n"/>
      <c r="P14" s="65" t="n"/>
      <c r="Q14" s="66" t="n"/>
    </row>
    <row r="16">
      <c r="B16" s="76" t="inlineStr">
        <is>
          <t>Ingreso estimado</t>
        </is>
      </c>
      <c r="C16" s="65" t="n"/>
      <c r="D16" s="65" t="n"/>
      <c r="E16" s="66" t="n"/>
      <c r="F16" s="76" t="inlineStr">
        <is>
          <t>Margen estimado</t>
        </is>
      </c>
      <c r="G16" s="65" t="n"/>
      <c r="H16" s="65" t="n"/>
      <c r="I16" s="66" t="n"/>
      <c r="J16" s="76" t="inlineStr">
        <is>
          <t>Registros BPA</t>
        </is>
      </c>
      <c r="K16" s="65" t="n"/>
      <c r="L16" s="65" t="n"/>
      <c r="M16" s="66" t="n"/>
      <c r="N16" s="76" t="inlineStr">
        <is>
          <t>Mantenimientos abiertos</t>
        </is>
      </c>
      <c r="O16" s="65" t="n"/>
      <c r="P16" s="65" t="n"/>
      <c r="Q16" s="66" t="n"/>
    </row>
    <row r="17" ht="28" customHeight="1">
      <c r="B17" s="82">
        <f>SUM('Producción'!$L$5:$L$304)</f>
        <v>0</v>
      </c>
      <c r="C17" s="65" t="n"/>
      <c r="D17" s="65" t="n"/>
      <c r="E17" s="66" t="n"/>
      <c r="F17" s="82">
        <f>SUM('Producción'!$L$5:$L$304)-SUM('Insumos'!$K$5:$K$304)</f>
        <v>0</v>
      </c>
      <c r="G17" s="65" t="n"/>
      <c r="H17" s="65" t="n"/>
      <c r="I17" s="66" t="n"/>
      <c r="J17" s="77">
        <f>COUNTIF('Labores BPA'!$G$5:$G$504,"?*")</f>
        <v>0</v>
      </c>
      <c r="K17" s="65" t="n"/>
      <c r="L17" s="65" t="n"/>
      <c r="M17" s="66" t="n"/>
      <c r="N17" s="77">
        <f>COUNTIFS('Mantenimiento'!$E$5:$E$204,"?*",'Mantenimiento'!$K$5:$K$204,"&lt;&gt;Cerrado")</f>
        <v>0</v>
      </c>
      <c r="O17" s="65" t="n"/>
      <c r="P17" s="65" t="n"/>
      <c r="Q17" s="66" t="n"/>
    </row>
    <row r="18">
      <c r="B18" s="80" t="inlineStr">
        <is>
          <t>neta × precio</t>
        </is>
      </c>
      <c r="C18" s="65" t="n"/>
      <c r="D18" s="65" t="n"/>
      <c r="E18" s="66" t="n"/>
      <c r="F18" s="80" t="inlineStr">
        <is>
          <t>ingreso − costo de insumos</t>
        </is>
      </c>
      <c r="G18" s="65" t="n"/>
      <c r="H18" s="65" t="n"/>
      <c r="I18" s="66" t="n"/>
      <c r="J18" s="80" t="inlineStr">
        <is>
          <t>labores registradas</t>
        </is>
      </c>
      <c r="K18" s="65" t="n"/>
      <c r="L18" s="65" t="n"/>
      <c r="M18" s="66" t="n"/>
      <c r="N18" s="80" t="inlineStr">
        <is>
          <t>sin estado «Cerrado»</t>
        </is>
      </c>
      <c r="O18" s="65" t="n"/>
      <c r="P18" s="65" t="n"/>
      <c r="Q18" s="66" t="n"/>
    </row>
    <row r="21">
      <c r="B21" s="84" t="inlineStr">
        <is>
          <t>SEMÁFORO DE DILIGENCIAMIENTO</t>
        </is>
      </c>
      <c r="C21" s="5" t="n"/>
      <c r="D21" s="5" t="n"/>
      <c r="E21" s="5" t="n"/>
      <c r="F21" s="5" t="n"/>
      <c r="G21" s="5" t="n"/>
      <c r="I21" s="84" t="str">
        <f>"CALENDARIO DEL AÑO "&amp;ML_ANO</f>
        <v>CALENDARIO DEL AÑO 2026</v>
      </c>
      <c r="J21" s="5" t="n"/>
      <c r="K21" s="5" t="n"/>
      <c r="L21" s="5" t="n"/>
      <c r="M21" s="5" t="n"/>
      <c r="N21" s="5" t="n"/>
    </row>
    <row r="22" ht="30" customHeight="1">
      <c r="B22" s="22" t="inlineStr">
        <is>
          <t>Revisión</t>
        </is>
      </c>
      <c r="C22" s="65" t="n"/>
      <c r="D22" s="66" t="n"/>
      <c r="E22" s="22" t="inlineStr">
        <is>
          <t>Pendientes</t>
        </is>
      </c>
      <c r="F22" s="22" t="inlineStr">
        <is>
          <t>Estado</t>
        </is>
      </c>
      <c r="G22" s="66" t="n"/>
      <c r="I22" s="22" t="inlineStr">
        <is>
          <t>Mes</t>
        </is>
      </c>
      <c r="J22" s="22" t="inlineStr">
        <is>
          <t>Actividades</t>
        </is>
      </c>
      <c r="K22" s="22" t="inlineStr">
        <is>
          <t>Cosecha meta (kg)</t>
        </is>
      </c>
      <c r="L22" s="22" t="inlineStr">
        <is>
          <t>Cosecha real (kg)</t>
        </is>
      </c>
      <c r="M22" s="22" t="inlineStr">
        <is>
          <t>Insumos requeridos ($)</t>
        </is>
      </c>
      <c r="N22" s="66" t="n"/>
    </row>
    <row r="23">
      <c r="B23" s="85" t="inlineStr">
        <is>
          <t>Datos de «Mi lote» sin llenar</t>
        </is>
      </c>
      <c r="C23" s="86" t="n"/>
      <c r="D23" s="86" t="n"/>
      <c r="E23" s="87">
        <f>COUNTBLANK('Mi lote'!$C$5:$C$9)+IF('Mi lote'!$C$11="",1,0)</f>
        <v>5</v>
      </c>
      <c r="F23" s="88" t="str">
        <f>IF(E23=0,"✔ Al día","Revisar")</f>
        <v>Revisar</v>
      </c>
      <c r="G23" s="86" t="n"/>
      <c r="I23" s="89" t="inlineStr">
        <is>
          <t>Ene</t>
        </is>
      </c>
      <c r="J23" s="90">
        <f>COUNTIF('Cronograma'!$O$5:$O$304,1)</f>
        <v>0</v>
      </c>
      <c r="K23" s="91">
        <f>SUMIFS('Plan Cultivos'!$R$5:$R$204,'Plan Cultivos'!$I$5:$I$204,"&gt;="&amp;DATE(ML_ANO,1,1),'Plan Cultivos'!$I$5:$I$204,"&lt;"&amp;DATE(ML_ANO,2,1))</f>
        <v>0</v>
      </c>
      <c r="L23" s="91">
        <f>SUMIFS('Producción'!$H$5:$H$304,'Producción'!$B$5:$B$304,"&gt;="&amp;DATE(ML_ANO,1,1),'Producción'!$B$5:$B$304,"&lt;"&amp;DATE(ML_ANO,2,1))</f>
        <v>0</v>
      </c>
      <c r="M23" s="92">
        <f>SUMIFS('Insumos'!$K$5:$K$304,'Insumos'!$L$5:$L$304,"&gt;="&amp;DATE(ML_ANO,1,1),'Insumos'!$L$5:$L$304,"&lt;"&amp;DATE(ML_ANO,2,1))</f>
        <v>0</v>
      </c>
      <c r="N23" s="86" t="n"/>
    </row>
    <row r="24">
      <c r="B24" s="93" t="inlineStr">
        <is>
          <t>Ciclos sin fecha prevista de inicio</t>
        </is>
      </c>
      <c r="C24" s="94" t="n"/>
      <c r="D24" s="94" t="n"/>
      <c r="E24" s="95">
        <f>COUNTIFS('Plan Cultivos'!$D$5:$D$204,"?*",'Plan Cultivos'!$H$5:$H$204,"")</f>
        <v>0</v>
      </c>
      <c r="F24" s="96" t="str">
        <f>IF(E24=0,"✔ Al día","Revisar")</f>
        <v>✔ Al día</v>
      </c>
      <c r="G24" s="94" t="n"/>
      <c r="I24" s="97" t="inlineStr">
        <is>
          <t>Feb</t>
        </is>
      </c>
      <c r="J24" s="98">
        <f>COUNTIF('Cronograma'!$P$5:$P$304,1)</f>
        <v>0</v>
      </c>
      <c r="K24" s="99">
        <f>SUMIFS('Plan Cultivos'!$R$5:$R$204,'Plan Cultivos'!$I$5:$I$204,"&gt;="&amp;DATE(ML_ANO,2,1),'Plan Cultivos'!$I$5:$I$204,"&lt;"&amp;DATE(ML_ANO,3,1))</f>
        <v>0</v>
      </c>
      <c r="L24" s="99">
        <f>SUMIFS('Producción'!$H$5:$H$304,'Producción'!$B$5:$B$304,"&gt;="&amp;DATE(ML_ANO,2,1),'Producción'!$B$5:$B$304,"&lt;"&amp;DATE(ML_ANO,3,1))</f>
        <v>0</v>
      </c>
      <c r="M24" s="100">
        <f>SUMIFS('Insumos'!$K$5:$K$304,'Insumos'!$L$5:$L$304,"&gt;="&amp;DATE(ML_ANO,2,1),'Insumos'!$L$5:$L$304,"&lt;"&amp;DATE(ML_ANO,3,1))</f>
        <v>0</v>
      </c>
      <c r="N24" s="94" t="n"/>
    </row>
    <row r="25">
      <c r="B25" s="85" t="inlineStr">
        <is>
          <t>Ciclos sin fecha probable de cosecha</t>
        </is>
      </c>
      <c r="C25" s="86" t="n"/>
      <c r="D25" s="86" t="n"/>
      <c r="E25" s="87">
        <f>COUNTIFS('Plan Cultivos'!$D$5:$D$204,"?*",'Plan Cultivos'!$I$5:$I$204,"")</f>
        <v>0</v>
      </c>
      <c r="F25" s="88" t="str">
        <f>IF(E25=0,"✔ Al día","Revisar")</f>
        <v>✔ Al día</v>
      </c>
      <c r="G25" s="86" t="n"/>
      <c r="I25" s="89" t="inlineStr">
        <is>
          <t>Mar</t>
        </is>
      </c>
      <c r="J25" s="90">
        <f>COUNTIF('Cronograma'!$Q$5:$Q$304,1)</f>
        <v>0</v>
      </c>
      <c r="K25" s="91">
        <f>SUMIFS('Plan Cultivos'!$R$5:$R$204,'Plan Cultivos'!$I$5:$I$204,"&gt;="&amp;DATE(ML_ANO,3,1),'Plan Cultivos'!$I$5:$I$204,"&lt;"&amp;DATE(ML_ANO,4,1))</f>
        <v>0</v>
      </c>
      <c r="L25" s="91">
        <f>SUMIFS('Producción'!$H$5:$H$304,'Producción'!$B$5:$B$304,"&gt;="&amp;DATE(ML_ANO,3,1),'Producción'!$B$5:$B$304,"&lt;"&amp;DATE(ML_ANO,4,1))</f>
        <v>0</v>
      </c>
      <c r="M25" s="92">
        <f>SUMIFS('Insumos'!$K$5:$K$304,'Insumos'!$L$5:$L$304,"&gt;="&amp;DATE(ML_ANO,3,1),'Insumos'!$L$5:$L$304,"&lt;"&amp;DATE(ML_ANO,4,1))</f>
        <v>0</v>
      </c>
      <c r="N25" s="86" t="n"/>
    </row>
    <row r="26">
      <c r="B26" s="93" t="inlineStr">
        <is>
          <t>Ciclos sin área planificada</t>
        </is>
      </c>
      <c r="C26" s="94" t="n"/>
      <c r="D26" s="94" t="n"/>
      <c r="E26" s="95">
        <f>COUNTIFS('Plan Cultivos'!$D$5:$D$204,"?*",'Plan Cultivos'!$L$5:$L$204,"")</f>
        <v>0</v>
      </c>
      <c r="F26" s="96" t="str">
        <f>IF(E26=0,"✔ Al día","Revisar")</f>
        <v>✔ Al día</v>
      </c>
      <c r="G26" s="94" t="n"/>
      <c r="I26" s="97" t="inlineStr">
        <is>
          <t>Abr</t>
        </is>
      </c>
      <c r="J26" s="98">
        <f>COUNTIF('Cronograma'!$R$5:$R$304,1)</f>
        <v>0</v>
      </c>
      <c r="K26" s="99">
        <f>SUMIFS('Plan Cultivos'!$R$5:$R$204,'Plan Cultivos'!$I$5:$I$204,"&gt;="&amp;DATE(ML_ANO,4,1),'Plan Cultivos'!$I$5:$I$204,"&lt;"&amp;DATE(ML_ANO,5,1))</f>
        <v>0</v>
      </c>
      <c r="L26" s="99">
        <f>SUMIFS('Producción'!$H$5:$H$304,'Producción'!$B$5:$B$304,"&gt;="&amp;DATE(ML_ANO,4,1),'Producción'!$B$5:$B$304,"&lt;"&amp;DATE(ML_ANO,5,1))</f>
        <v>0</v>
      </c>
      <c r="M26" s="100">
        <f>SUMIFS('Insumos'!$K$5:$K$304,'Insumos'!$L$5:$L$304,"&gt;="&amp;DATE(ML_ANO,4,1),'Insumos'!$L$5:$L$304,"&lt;"&amp;DATE(ML_ANO,5,1))</f>
        <v>0</v>
      </c>
      <c r="N26" s="94" t="n"/>
    </row>
    <row r="27">
      <c r="B27" s="85" t="inlineStr">
        <is>
          <t>Ciclos sin estado</t>
        </is>
      </c>
      <c r="C27" s="86" t="n"/>
      <c r="D27" s="86" t="n"/>
      <c r="E27" s="87">
        <f>COUNTIFS('Plan Cultivos'!$D$5:$D$204,"?*",'Plan Cultivos'!$V$5:$V$204,"")</f>
        <v>0</v>
      </c>
      <c r="F27" s="88" t="str">
        <f>IF(E27=0,"✔ Al día","Revisar")</f>
        <v>✔ Al día</v>
      </c>
      <c r="G27" s="86" t="n"/>
      <c r="I27" s="89" t="inlineStr">
        <is>
          <t>May</t>
        </is>
      </c>
      <c r="J27" s="90">
        <f>COUNTIF('Cronograma'!$S$5:$S$304,1)</f>
        <v>0</v>
      </c>
      <c r="K27" s="91">
        <f>SUMIFS('Plan Cultivos'!$R$5:$R$204,'Plan Cultivos'!$I$5:$I$204,"&gt;="&amp;DATE(ML_ANO,5,1),'Plan Cultivos'!$I$5:$I$204,"&lt;"&amp;DATE(ML_ANO,6,1))</f>
        <v>0</v>
      </c>
      <c r="L27" s="91">
        <f>SUMIFS('Producción'!$H$5:$H$304,'Producción'!$B$5:$B$304,"&gt;="&amp;DATE(ML_ANO,5,1),'Producción'!$B$5:$B$304,"&lt;"&amp;DATE(ML_ANO,6,1))</f>
        <v>0</v>
      </c>
      <c r="M27" s="92">
        <f>SUMIFS('Insumos'!$K$5:$K$304,'Insumos'!$L$5:$L$304,"&gt;="&amp;DATE(ML_ANO,5,1),'Insumos'!$L$5:$L$304,"&lt;"&amp;DATE(ML_ANO,6,1))</f>
        <v>0</v>
      </c>
      <c r="N27" s="86" t="n"/>
    </row>
    <row r="28">
      <c r="B28" s="93" t="inlineStr">
        <is>
          <t>Actividades sin fecha de inicio o fin</t>
        </is>
      </c>
      <c r="C28" s="94" t="n"/>
      <c r="D28" s="94" t="n"/>
      <c r="E28" s="95">
        <f>COUNTIFS('Cronograma'!$E$5:$E$304,"?*",'Cronograma'!$G$5:$G$304,"")+COUNTIFS('Cronograma'!$E$5:$E$304,"?*",'Cronograma'!$H$5:$H$304,"")</f>
        <v>0</v>
      </c>
      <c r="F28" s="96" t="str">
        <f>IF(E28=0,"✔ Al día","Revisar")</f>
        <v>✔ Al día</v>
      </c>
      <c r="G28" s="94" t="n"/>
      <c r="I28" s="97" t="inlineStr">
        <is>
          <t>Jun</t>
        </is>
      </c>
      <c r="J28" s="98">
        <f>COUNTIF('Cronograma'!$T$5:$T$304,1)</f>
        <v>0</v>
      </c>
      <c r="K28" s="99">
        <f>SUMIFS('Plan Cultivos'!$R$5:$R$204,'Plan Cultivos'!$I$5:$I$204,"&gt;="&amp;DATE(ML_ANO,6,1),'Plan Cultivos'!$I$5:$I$204,"&lt;"&amp;DATE(ML_ANO,7,1))</f>
        <v>0</v>
      </c>
      <c r="L28" s="99">
        <f>SUMIFS('Producción'!$H$5:$H$304,'Producción'!$B$5:$B$304,"&gt;="&amp;DATE(ML_ANO,6,1),'Producción'!$B$5:$B$304,"&lt;"&amp;DATE(ML_ANO,7,1))</f>
        <v>0</v>
      </c>
      <c r="M28" s="100">
        <f>SUMIFS('Insumos'!$K$5:$K$304,'Insumos'!$L$5:$L$304,"&gt;="&amp;DATE(ML_ANO,6,1),'Insumos'!$L$5:$L$304,"&lt;"&amp;DATE(ML_ANO,7,1))</f>
        <v>0</v>
      </c>
      <c r="N28" s="94" t="n"/>
    </row>
    <row r="29">
      <c r="B29" s="85" t="inlineStr">
        <is>
          <t>Actividades sin tipo o estado</t>
        </is>
      </c>
      <c r="C29" s="86" t="n"/>
      <c r="D29" s="86" t="n"/>
      <c r="E29" s="87">
        <f>COUNTIFS('Cronograma'!$E$5:$E$304,"?*",'Cronograma'!$F$5:$F$304,"")+COUNTIFS('Cronograma'!$E$5:$E$304,"?*",'Cronograma'!$M$5:$M$304,"")</f>
        <v>0</v>
      </c>
      <c r="F29" s="88" t="str">
        <f>IF(E29=0,"✔ Al día","Revisar")</f>
        <v>✔ Al día</v>
      </c>
      <c r="G29" s="86" t="n"/>
      <c r="I29" s="89" t="inlineStr">
        <is>
          <t>Jul</t>
        </is>
      </c>
      <c r="J29" s="90">
        <f>COUNTIF('Cronograma'!$U$5:$U$304,1)</f>
        <v>0</v>
      </c>
      <c r="K29" s="91">
        <f>SUMIFS('Plan Cultivos'!$R$5:$R$204,'Plan Cultivos'!$I$5:$I$204,"&gt;="&amp;DATE(ML_ANO,7,1),'Plan Cultivos'!$I$5:$I$204,"&lt;"&amp;DATE(ML_ANO,8,1))</f>
        <v>0</v>
      </c>
      <c r="L29" s="91">
        <f>SUMIFS('Producción'!$H$5:$H$304,'Producción'!$B$5:$B$304,"&gt;="&amp;DATE(ML_ANO,7,1),'Producción'!$B$5:$B$304,"&lt;"&amp;DATE(ML_ANO,8,1))</f>
        <v>0</v>
      </c>
      <c r="M29" s="92">
        <f>SUMIFS('Insumos'!$K$5:$K$304,'Insumos'!$L$5:$L$304,"&gt;="&amp;DATE(ML_ANO,7,1),'Insumos'!$L$5:$L$304,"&lt;"&amp;DATE(ML_ANO,8,1))</f>
        <v>0</v>
      </c>
      <c r="N29" s="86" t="n"/>
    </row>
    <row r="30">
      <c r="B30" s="93" t="inlineStr">
        <is>
          <t>Actividades vencidas sin cerrar</t>
        </is>
      </c>
      <c r="C30" s="94" t="n"/>
      <c r="D30" s="94" t="n"/>
      <c r="E30" s="95">
        <f>COUNTIFS('Cronograma'!$E$5:$E$304,"?*",'Cronograma'!$H$5:$H$304,"&lt;"&amp;TODAY(),'Cronograma'!$M$5:$M$304,"&lt;&gt;Ejecutada",'Cronograma'!$M$5:$M$304,"&lt;&gt;Cancelada")</f>
        <v>0</v>
      </c>
      <c r="F30" s="96" t="str">
        <f>IF(E30=0,"✔ Al día","Revisar")</f>
        <v>✔ Al día</v>
      </c>
      <c r="G30" s="94" t="n"/>
      <c r="I30" s="97" t="inlineStr">
        <is>
          <t>Ago</t>
        </is>
      </c>
      <c r="J30" s="98">
        <f>COUNTIF('Cronograma'!$V$5:$V$304,1)</f>
        <v>0</v>
      </c>
      <c r="K30" s="99">
        <f>SUMIFS('Plan Cultivos'!$R$5:$R$204,'Plan Cultivos'!$I$5:$I$204,"&gt;="&amp;DATE(ML_ANO,8,1),'Plan Cultivos'!$I$5:$I$204,"&lt;"&amp;DATE(ML_ANO,9,1))</f>
        <v>0</v>
      </c>
      <c r="L30" s="99">
        <f>SUMIFS('Producción'!$H$5:$H$304,'Producción'!$B$5:$B$304,"&gt;="&amp;DATE(ML_ANO,8,1),'Producción'!$B$5:$B$304,"&lt;"&amp;DATE(ML_ANO,9,1))</f>
        <v>0</v>
      </c>
      <c r="M30" s="100">
        <f>SUMIFS('Insumos'!$K$5:$K$304,'Insumos'!$L$5:$L$304,"&gt;="&amp;DATE(ML_ANO,8,1),'Insumos'!$L$5:$L$304,"&lt;"&amp;DATE(ML_ANO,9,1))</f>
        <v>0</v>
      </c>
      <c r="N30" s="94" t="n"/>
    </row>
    <row r="31">
      <c r="B31" s="85" t="inlineStr">
        <is>
          <t>Insumos sin cantidad o unidad</t>
        </is>
      </c>
      <c r="C31" s="86" t="n"/>
      <c r="D31" s="86" t="n"/>
      <c r="E31" s="87">
        <f>COUNTIFS('Insumos'!$E$5:$E$304,"?*",'Insumos'!$I$5:$I$304,"")+COUNTIFS('Insumos'!$E$5:$E$304,"?*",'Insumos'!$H$5:$H$304,"")</f>
        <v>0</v>
      </c>
      <c r="F31" s="88" t="str">
        <f>IF(E31=0,"✔ Al día","Revisar")</f>
        <v>✔ Al día</v>
      </c>
      <c r="G31" s="86" t="n"/>
      <c r="I31" s="89" t="inlineStr">
        <is>
          <t>Sep</t>
        </is>
      </c>
      <c r="J31" s="90">
        <f>COUNTIF('Cronograma'!$W$5:$W$304,1)</f>
        <v>0</v>
      </c>
      <c r="K31" s="91">
        <f>SUMIFS('Plan Cultivos'!$R$5:$R$204,'Plan Cultivos'!$I$5:$I$204,"&gt;="&amp;DATE(ML_ANO,9,1),'Plan Cultivos'!$I$5:$I$204,"&lt;"&amp;DATE(ML_ANO,10,1))</f>
        <v>0</v>
      </c>
      <c r="L31" s="91">
        <f>SUMIFS('Producción'!$H$5:$H$304,'Producción'!$B$5:$B$304,"&gt;="&amp;DATE(ML_ANO,9,1),'Producción'!$B$5:$B$304,"&lt;"&amp;DATE(ML_ANO,10,1))</f>
        <v>0</v>
      </c>
      <c r="M31" s="92">
        <f>SUMIFS('Insumos'!$K$5:$K$304,'Insumos'!$L$5:$L$304,"&gt;="&amp;DATE(ML_ANO,9,1),'Insumos'!$L$5:$L$304,"&lt;"&amp;DATE(ML_ANO,10,1))</f>
        <v>0</v>
      </c>
      <c r="N31" s="86" t="n"/>
    </row>
    <row r="32">
      <c r="B32" s="93" t="inlineStr">
        <is>
          <t>Cosechas sin destino</t>
        </is>
      </c>
      <c r="C32" s="94" t="n"/>
      <c r="D32" s="94" t="n"/>
      <c r="E32" s="95">
        <f>COUNTIFS('Producción'!$F$5:$F$304,"&gt;0",'Producción'!$J$5:$J$304,"")</f>
        <v>0</v>
      </c>
      <c r="F32" s="96" t="str">
        <f>IF(E32=0,"✔ Al día","Revisar")</f>
        <v>✔ Al día</v>
      </c>
      <c r="G32" s="94" t="n"/>
      <c r="I32" s="97" t="inlineStr">
        <is>
          <t>Oct</t>
        </is>
      </c>
      <c r="J32" s="98">
        <f>COUNTIF('Cronograma'!$X$5:$X$304,1)</f>
        <v>0</v>
      </c>
      <c r="K32" s="99">
        <f>SUMIFS('Plan Cultivos'!$R$5:$R$204,'Plan Cultivos'!$I$5:$I$204,"&gt;="&amp;DATE(ML_ANO,10,1),'Plan Cultivos'!$I$5:$I$204,"&lt;"&amp;DATE(ML_ANO,11,1))</f>
        <v>0</v>
      </c>
      <c r="L32" s="99">
        <f>SUMIFS('Producción'!$H$5:$H$304,'Producción'!$B$5:$B$304,"&gt;="&amp;DATE(ML_ANO,10,1),'Producción'!$B$5:$B$304,"&lt;"&amp;DATE(ML_ANO,11,1))</f>
        <v>0</v>
      </c>
      <c r="M32" s="100">
        <f>SUMIFS('Insumos'!$K$5:$K$304,'Insumos'!$L$5:$L$304,"&gt;="&amp;DATE(ML_ANO,10,1),'Insumos'!$L$5:$L$304,"&lt;"&amp;DATE(ML_ANO,11,1))</f>
        <v>0</v>
      </c>
      <c r="N32" s="94" t="n"/>
    </row>
    <row r="33">
      <c r="I33" s="89" t="inlineStr">
        <is>
          <t>Nov</t>
        </is>
      </c>
      <c r="J33" s="90">
        <f>COUNTIF('Cronograma'!$Y$5:$Y$304,1)</f>
        <v>0</v>
      </c>
      <c r="K33" s="91">
        <f>SUMIFS('Plan Cultivos'!$R$5:$R$204,'Plan Cultivos'!$I$5:$I$204,"&gt;="&amp;DATE(ML_ANO,11,1),'Plan Cultivos'!$I$5:$I$204,"&lt;"&amp;DATE(ML_ANO,12,1))</f>
        <v>0</v>
      </c>
      <c r="L33" s="91">
        <f>SUMIFS('Producción'!$H$5:$H$304,'Producción'!$B$5:$B$304,"&gt;="&amp;DATE(ML_ANO,11,1),'Producción'!$B$5:$B$304,"&lt;"&amp;DATE(ML_ANO,12,1))</f>
        <v>0</v>
      </c>
      <c r="M33" s="92">
        <f>SUMIFS('Insumos'!$K$5:$K$304,'Insumos'!$L$5:$L$304,"&gt;="&amp;DATE(ML_ANO,11,1),'Insumos'!$L$5:$L$304,"&lt;"&amp;DATE(ML_ANO,12,1))</f>
        <v>0</v>
      </c>
      <c r="N33" s="86" t="n"/>
    </row>
    <row r="34">
      <c r="I34" s="97" t="inlineStr">
        <is>
          <t>Dic</t>
        </is>
      </c>
      <c r="J34" s="98">
        <f>COUNTIF('Cronograma'!$Z$5:$Z$304,1)</f>
        <v>0</v>
      </c>
      <c r="K34" s="99">
        <f>SUMIFS('Plan Cultivos'!$R$5:$R$204,'Plan Cultivos'!$I$5:$I$204,"&gt;="&amp;DATE(ML_ANO,12,1),'Plan Cultivos'!$I$5:$I$204,"&lt;"&amp;DATE(ML_ANO,13,1))</f>
        <v>0</v>
      </c>
      <c r="L34" s="99">
        <f>SUMIFS('Producción'!$H$5:$H$304,'Producción'!$B$5:$B$304,"&gt;="&amp;DATE(ML_ANO,12,1),'Producción'!$B$5:$B$304,"&lt;"&amp;DATE(ML_ANO,13,1))</f>
        <v>0</v>
      </c>
      <c r="M34" s="100">
        <f>SUMIFS('Insumos'!$K$5:$K$304,'Insumos'!$L$5:$L$304,"&gt;="&amp;DATE(ML_ANO,12,1),'Insumos'!$L$5:$L$304,"&lt;"&amp;DATE(ML_ANO,13,1))</f>
        <v>0</v>
      </c>
      <c r="N34" s="94" t="n"/>
    </row>
    <row r="35">
      <c r="I35" s="101" t="inlineStr">
        <is>
          <t>Total</t>
        </is>
      </c>
      <c r="J35" s="102">
        <f>SUM(J23:J34)</f>
        <v>0</v>
      </c>
      <c r="K35" s="103">
        <f>SUM(K23:K34)</f>
        <v>0</v>
      </c>
      <c r="L35" s="103">
        <f>SUM(L23:L34)</f>
        <v>0</v>
      </c>
      <c r="M35" s="104">
        <f>SUM(M23:M34)</f>
        <v>0</v>
      </c>
      <c r="N35" s="105" t="n"/>
    </row>
    <row r="38">
      <c r="B38" s="84" t="inlineStr">
        <is>
          <t>ACTIVIDADES POR TIPO</t>
        </is>
      </c>
      <c r="C38" s="5" t="n"/>
      <c r="D38" s="5" t="n"/>
      <c r="E38" s="5" t="n"/>
      <c r="F38" s="5" t="n"/>
      <c r="G38" s="5" t="n"/>
    </row>
    <row r="39" ht="30" customHeight="1">
      <c r="B39" s="22" t="inlineStr">
        <is>
          <t>Tipo de actividad</t>
        </is>
      </c>
      <c r="C39" s="66" t="n"/>
      <c r="D39" s="22" t="inlineStr">
        <is>
          <t>Programadas</t>
        </is>
      </c>
      <c r="E39" s="22" t="inlineStr">
        <is>
          <t>Ejecutadas</t>
        </is>
      </c>
      <c r="F39" s="22" t="inlineStr">
        <is>
          <t>Vencidas</t>
        </is>
      </c>
      <c r="G39" s="22" t="inlineStr">
        <is>
          <t>En curso hoy</t>
        </is>
      </c>
    </row>
    <row r="40">
      <c r="B40" s="85" t="str">
        <f>IF(Listas!$F$5="","",Listas!$F$5)</f>
        <v>Planeación</v>
      </c>
      <c r="C40" s="86" t="n"/>
      <c r="D40" s="88">
        <f>IF(B40="","",COUNTIFS('Cronograma'!$F$5:$F$304,B40,'Cronograma'!$E$5:$E$304,"?*"))</f>
        <v>0</v>
      </c>
      <c r="E40" s="88">
        <f>IF(B40="","",COUNTIFS('Cronograma'!$F$5:$F$304,B40,'Cronograma'!$E$5:$E$304,"?*",'Cronograma'!$M$5:$M$304,"Ejecutada"))</f>
        <v>0</v>
      </c>
      <c r="F40" s="88">
        <f>IF(B40="","",COUNTIFS('Cronograma'!$F$5:$F$304,B40,'Cronograma'!$E$5:$E$304,"?*",'Cronograma'!$H$5:$H$304,"&lt;"&amp;TODAY(),'Cronograma'!$M$5:$M$304,"&lt;&gt;Ejecutada",'Cronograma'!$M$5:$M$304,"&lt;&gt;Cancelada"))</f>
        <v>0</v>
      </c>
      <c r="G40" s="88">
        <f>IF(B40="","",COUNTIFS('Cronograma'!$F$5:$F$304,B40,'Cronograma'!$E$5:$E$304,"?*",'Cronograma'!$G$5:$G$304,"&lt;="&amp;TODAY(),'Cronograma'!$H$5:$H$304,"&gt;="&amp;TODAY(),'Cronograma'!$M$5:$M$304,"&lt;&gt;Ejecutada",'Cronograma'!$M$5:$M$304,"&lt;&gt;Cancelada"))</f>
        <v>0</v>
      </c>
    </row>
    <row r="41">
      <c r="B41" s="93" t="str">
        <f>IF(Listas!$F$6="","",Listas!$F$6)</f>
        <v>Preparación del terreno</v>
      </c>
      <c r="C41" s="94" t="n"/>
      <c r="D41" s="96">
        <f>IF(B41="","",COUNTIFS('Cronograma'!$F$5:$F$304,B41,'Cronograma'!$E$5:$E$304,"?*"))</f>
        <v>0</v>
      </c>
      <c r="E41" s="96">
        <f>IF(B41="","",COUNTIFS('Cronograma'!$F$5:$F$304,B41,'Cronograma'!$E$5:$E$304,"?*",'Cronograma'!$M$5:$M$304,"Ejecutada"))</f>
        <v>0</v>
      </c>
      <c r="F41" s="96">
        <f>IF(B41="","",COUNTIFS('Cronograma'!$F$5:$F$304,B41,'Cronograma'!$E$5:$E$304,"?*",'Cronograma'!$H$5:$H$304,"&lt;"&amp;TODAY(),'Cronograma'!$M$5:$M$304,"&lt;&gt;Ejecutada",'Cronograma'!$M$5:$M$304,"&lt;&gt;Cancelada"))</f>
        <v>0</v>
      </c>
      <c r="G41" s="96">
        <f>IF(B41="","",COUNTIFS('Cronograma'!$F$5:$F$304,B41,'Cronograma'!$E$5:$E$304,"?*",'Cronograma'!$G$5:$G$304,"&lt;="&amp;TODAY(),'Cronograma'!$H$5:$H$304,"&gt;="&amp;TODAY(),'Cronograma'!$M$5:$M$304,"&lt;&gt;Ejecutada",'Cronograma'!$M$5:$M$304,"&lt;&gt;Cancelada"))</f>
        <v>0</v>
      </c>
    </row>
    <row r="42">
      <c r="B42" s="85" t="str">
        <f>IF(Listas!$F$7="","",Listas!$F$7)</f>
        <v>Siembra/trasplante</v>
      </c>
      <c r="C42" s="86" t="n"/>
      <c r="D42" s="88">
        <f>IF(B42="","",COUNTIFS('Cronograma'!$F$5:$F$304,B42,'Cronograma'!$E$5:$E$304,"?*"))</f>
        <v>0</v>
      </c>
      <c r="E42" s="88">
        <f>IF(B42="","",COUNTIFS('Cronograma'!$F$5:$F$304,B42,'Cronograma'!$E$5:$E$304,"?*",'Cronograma'!$M$5:$M$304,"Ejecutada"))</f>
        <v>0</v>
      </c>
      <c r="F42" s="88">
        <f>IF(B42="","",COUNTIFS('Cronograma'!$F$5:$F$304,B42,'Cronograma'!$E$5:$E$304,"?*",'Cronograma'!$H$5:$H$304,"&lt;"&amp;TODAY(),'Cronograma'!$M$5:$M$304,"&lt;&gt;Ejecutada",'Cronograma'!$M$5:$M$304,"&lt;&gt;Cancelada"))</f>
        <v>0</v>
      </c>
      <c r="G42" s="88">
        <f>IF(B42="","",COUNTIFS('Cronograma'!$F$5:$F$304,B42,'Cronograma'!$E$5:$E$304,"?*",'Cronograma'!$G$5:$G$304,"&lt;="&amp;TODAY(),'Cronograma'!$H$5:$H$304,"&gt;="&amp;TODAY(),'Cronograma'!$M$5:$M$304,"&lt;&gt;Ejecutada",'Cronograma'!$M$5:$M$304,"&lt;&gt;Cancelada"))</f>
        <v>0</v>
      </c>
    </row>
    <row r="43">
      <c r="B43" s="93" t="str">
        <f>IF(Listas!$F$8="","",Listas!$F$8)</f>
        <v>Propagación</v>
      </c>
      <c r="C43" s="94" t="n"/>
      <c r="D43" s="96">
        <f>IF(B43="","",COUNTIFS('Cronograma'!$F$5:$F$304,B43,'Cronograma'!$E$5:$E$304,"?*"))</f>
        <v>0</v>
      </c>
      <c r="E43" s="96">
        <f>IF(B43="","",COUNTIFS('Cronograma'!$F$5:$F$304,B43,'Cronograma'!$E$5:$E$304,"?*",'Cronograma'!$M$5:$M$304,"Ejecutada"))</f>
        <v>0</v>
      </c>
      <c r="F43" s="96">
        <f>IF(B43="","",COUNTIFS('Cronograma'!$F$5:$F$304,B43,'Cronograma'!$E$5:$E$304,"?*",'Cronograma'!$H$5:$H$304,"&lt;"&amp;TODAY(),'Cronograma'!$M$5:$M$304,"&lt;&gt;Ejecutada",'Cronograma'!$M$5:$M$304,"&lt;&gt;Cancelada"))</f>
        <v>0</v>
      </c>
      <c r="G43" s="96">
        <f>IF(B43="","",COUNTIFS('Cronograma'!$F$5:$F$304,B43,'Cronograma'!$E$5:$E$304,"?*",'Cronograma'!$G$5:$G$304,"&lt;="&amp;TODAY(),'Cronograma'!$H$5:$H$304,"&gt;="&amp;TODAY(),'Cronograma'!$M$5:$M$304,"&lt;&gt;Ejecutada",'Cronograma'!$M$5:$M$304,"&lt;&gt;Cancelada"))</f>
        <v>0</v>
      </c>
    </row>
    <row r="44">
      <c r="B44" s="85" t="str">
        <f>IF(Listas!$F$9="","",Listas!$F$9)</f>
        <v>Riego</v>
      </c>
      <c r="C44" s="86" t="n"/>
      <c r="D44" s="88">
        <f>IF(B44="","",COUNTIFS('Cronograma'!$F$5:$F$304,B44,'Cronograma'!$E$5:$E$304,"?*"))</f>
        <v>0</v>
      </c>
      <c r="E44" s="88">
        <f>IF(B44="","",COUNTIFS('Cronograma'!$F$5:$F$304,B44,'Cronograma'!$E$5:$E$304,"?*",'Cronograma'!$M$5:$M$304,"Ejecutada"))</f>
        <v>0</v>
      </c>
      <c r="F44" s="88">
        <f>IF(B44="","",COUNTIFS('Cronograma'!$F$5:$F$304,B44,'Cronograma'!$E$5:$E$304,"?*",'Cronograma'!$H$5:$H$304,"&lt;"&amp;TODAY(),'Cronograma'!$M$5:$M$304,"&lt;&gt;Ejecutada",'Cronograma'!$M$5:$M$304,"&lt;&gt;Cancelada"))</f>
        <v>0</v>
      </c>
      <c r="G44" s="88">
        <f>IF(B44="","",COUNTIFS('Cronograma'!$F$5:$F$304,B44,'Cronograma'!$E$5:$E$304,"?*",'Cronograma'!$G$5:$G$304,"&lt;="&amp;TODAY(),'Cronograma'!$H$5:$H$304,"&gt;="&amp;TODAY(),'Cronograma'!$M$5:$M$304,"&lt;&gt;Ejecutada",'Cronograma'!$M$5:$M$304,"&lt;&gt;Cancelada"))</f>
        <v>0</v>
      </c>
    </row>
    <row r="45">
      <c r="B45" s="93" t="str">
        <f>IF(Listas!$F$10="","",Listas!$F$10)</f>
        <v>Fertilización</v>
      </c>
      <c r="C45" s="94" t="n"/>
      <c r="D45" s="96">
        <f>IF(B45="","",COUNTIFS('Cronograma'!$F$5:$F$304,B45,'Cronograma'!$E$5:$E$304,"?*"))</f>
        <v>0</v>
      </c>
      <c r="E45" s="96">
        <f>IF(B45="","",COUNTIFS('Cronograma'!$F$5:$F$304,B45,'Cronograma'!$E$5:$E$304,"?*",'Cronograma'!$M$5:$M$304,"Ejecutada"))</f>
        <v>0</v>
      </c>
      <c r="F45" s="96">
        <f>IF(B45="","",COUNTIFS('Cronograma'!$F$5:$F$304,B45,'Cronograma'!$E$5:$E$304,"?*",'Cronograma'!$H$5:$H$304,"&lt;"&amp;TODAY(),'Cronograma'!$M$5:$M$304,"&lt;&gt;Ejecutada",'Cronograma'!$M$5:$M$304,"&lt;&gt;Cancelada"))</f>
        <v>0</v>
      </c>
      <c r="G45" s="96">
        <f>IF(B45="","",COUNTIFS('Cronograma'!$F$5:$F$304,B45,'Cronograma'!$E$5:$E$304,"?*",'Cronograma'!$G$5:$G$304,"&lt;="&amp;TODAY(),'Cronograma'!$H$5:$H$304,"&gt;="&amp;TODAY(),'Cronograma'!$M$5:$M$304,"&lt;&gt;Ejecutada",'Cronograma'!$M$5:$M$304,"&lt;&gt;Cancelada"))</f>
        <v>0</v>
      </c>
    </row>
    <row r="46">
      <c r="B46" s="85" t="str">
        <f>IF(Listas!$F$11="","",Listas!$F$11)</f>
        <v>Manejo fitosanitario</v>
      </c>
      <c r="C46" s="86" t="n"/>
      <c r="D46" s="88">
        <f>IF(B46="","",COUNTIFS('Cronograma'!$F$5:$F$304,B46,'Cronograma'!$E$5:$E$304,"?*"))</f>
        <v>0</v>
      </c>
      <c r="E46" s="88">
        <f>IF(B46="","",COUNTIFS('Cronograma'!$F$5:$F$304,B46,'Cronograma'!$E$5:$E$304,"?*",'Cronograma'!$M$5:$M$304,"Ejecutada"))</f>
        <v>0</v>
      </c>
      <c r="F46" s="88">
        <f>IF(B46="","",COUNTIFS('Cronograma'!$F$5:$F$304,B46,'Cronograma'!$E$5:$E$304,"?*",'Cronograma'!$H$5:$H$304,"&lt;"&amp;TODAY(),'Cronograma'!$M$5:$M$304,"&lt;&gt;Ejecutada",'Cronograma'!$M$5:$M$304,"&lt;&gt;Cancelada"))</f>
        <v>0</v>
      </c>
      <c r="G46" s="88">
        <f>IF(B46="","",COUNTIFS('Cronograma'!$F$5:$F$304,B46,'Cronograma'!$E$5:$E$304,"?*",'Cronograma'!$G$5:$G$304,"&lt;="&amp;TODAY(),'Cronograma'!$H$5:$H$304,"&gt;="&amp;TODAY(),'Cronograma'!$M$5:$M$304,"&lt;&gt;Ejecutada",'Cronograma'!$M$5:$M$304,"&lt;&gt;Cancelada"))</f>
        <v>0</v>
      </c>
    </row>
    <row r="47">
      <c r="B47" s="93" t="str">
        <f>IF(Listas!$F$12="","",Listas!$F$12)</f>
        <v>Monitoreo</v>
      </c>
      <c r="C47" s="94" t="n"/>
      <c r="D47" s="96">
        <f>IF(B47="","",COUNTIFS('Cronograma'!$F$5:$F$304,B47,'Cronograma'!$E$5:$E$304,"?*"))</f>
        <v>0</v>
      </c>
      <c r="E47" s="96">
        <f>IF(B47="","",COUNTIFS('Cronograma'!$F$5:$F$304,B47,'Cronograma'!$E$5:$E$304,"?*",'Cronograma'!$M$5:$M$304,"Ejecutada"))</f>
        <v>0</v>
      </c>
      <c r="F47" s="96">
        <f>IF(B47="","",COUNTIFS('Cronograma'!$F$5:$F$304,B47,'Cronograma'!$E$5:$E$304,"?*",'Cronograma'!$H$5:$H$304,"&lt;"&amp;TODAY(),'Cronograma'!$M$5:$M$304,"&lt;&gt;Ejecutada",'Cronograma'!$M$5:$M$304,"&lt;&gt;Cancelada"))</f>
        <v>0</v>
      </c>
      <c r="G47" s="96">
        <f>IF(B47="","",COUNTIFS('Cronograma'!$F$5:$F$304,B47,'Cronograma'!$E$5:$E$304,"?*",'Cronograma'!$G$5:$G$304,"&lt;="&amp;TODAY(),'Cronograma'!$H$5:$H$304,"&gt;="&amp;TODAY(),'Cronograma'!$M$5:$M$304,"&lt;&gt;Ejecutada",'Cronograma'!$M$5:$M$304,"&lt;&gt;Cancelada"))</f>
        <v>0</v>
      </c>
    </row>
    <row r="48">
      <c r="B48" s="85" t="str">
        <f>IF(Listas!$F$13="","",Listas!$F$13)</f>
        <v>Labor cultural</v>
      </c>
      <c r="C48" s="86" t="n"/>
      <c r="D48" s="88">
        <f>IF(B48="","",COUNTIFS('Cronograma'!$F$5:$F$304,B48,'Cronograma'!$E$5:$E$304,"?*"))</f>
        <v>0</v>
      </c>
      <c r="E48" s="88">
        <f>IF(B48="","",COUNTIFS('Cronograma'!$F$5:$F$304,B48,'Cronograma'!$E$5:$E$304,"?*",'Cronograma'!$M$5:$M$304,"Ejecutada"))</f>
        <v>0</v>
      </c>
      <c r="F48" s="88">
        <f>IF(B48="","",COUNTIFS('Cronograma'!$F$5:$F$304,B48,'Cronograma'!$E$5:$E$304,"?*",'Cronograma'!$H$5:$H$304,"&lt;"&amp;TODAY(),'Cronograma'!$M$5:$M$304,"&lt;&gt;Ejecutada",'Cronograma'!$M$5:$M$304,"&lt;&gt;Cancelada"))</f>
        <v>0</v>
      </c>
      <c r="G48" s="88">
        <f>IF(B48="","",COUNTIFS('Cronograma'!$F$5:$F$304,B48,'Cronograma'!$E$5:$E$304,"?*",'Cronograma'!$G$5:$G$304,"&lt;="&amp;TODAY(),'Cronograma'!$H$5:$H$304,"&gt;="&amp;TODAY(),'Cronograma'!$M$5:$M$304,"&lt;&gt;Ejecutada",'Cronograma'!$M$5:$M$304,"&lt;&gt;Cancelada"))</f>
        <v>0</v>
      </c>
    </row>
    <row r="49">
      <c r="B49" s="93" t="str">
        <f>IF(Listas!$F$14="","",Listas!$F$14)</f>
        <v>Poda</v>
      </c>
      <c r="C49" s="94" t="n"/>
      <c r="D49" s="96">
        <f>IF(B49="","",COUNTIFS('Cronograma'!$F$5:$F$304,B49,'Cronograma'!$E$5:$E$304,"?*"))</f>
        <v>0</v>
      </c>
      <c r="E49" s="96">
        <f>IF(B49="","",COUNTIFS('Cronograma'!$F$5:$F$304,B49,'Cronograma'!$E$5:$E$304,"?*",'Cronograma'!$M$5:$M$304,"Ejecutada"))</f>
        <v>0</v>
      </c>
      <c r="F49" s="96">
        <f>IF(B49="","",COUNTIFS('Cronograma'!$F$5:$F$304,B49,'Cronograma'!$E$5:$E$304,"?*",'Cronograma'!$H$5:$H$304,"&lt;"&amp;TODAY(),'Cronograma'!$M$5:$M$304,"&lt;&gt;Ejecutada",'Cronograma'!$M$5:$M$304,"&lt;&gt;Cancelada"))</f>
        <v>0</v>
      </c>
      <c r="G49" s="96">
        <f>IF(B49="","",COUNTIFS('Cronograma'!$F$5:$F$304,B49,'Cronograma'!$E$5:$E$304,"?*",'Cronograma'!$G$5:$G$304,"&lt;="&amp;TODAY(),'Cronograma'!$H$5:$H$304,"&gt;="&amp;TODAY(),'Cronograma'!$M$5:$M$304,"&lt;&gt;Ejecutada",'Cronograma'!$M$5:$M$304,"&lt;&gt;Cancelada"))</f>
        <v>0</v>
      </c>
    </row>
    <row r="50">
      <c r="B50" s="85" t="str">
        <f>IF(Listas!$F$15="","",Listas!$F$15)</f>
        <v>Tutorado</v>
      </c>
      <c r="C50" s="86" t="n"/>
      <c r="D50" s="88">
        <f>IF(B50="","",COUNTIFS('Cronograma'!$F$5:$F$304,B50,'Cronograma'!$E$5:$E$304,"?*"))</f>
        <v>0</v>
      </c>
      <c r="E50" s="88">
        <f>IF(B50="","",COUNTIFS('Cronograma'!$F$5:$F$304,B50,'Cronograma'!$E$5:$E$304,"?*",'Cronograma'!$M$5:$M$304,"Ejecutada"))</f>
        <v>0</v>
      </c>
      <c r="F50" s="88">
        <f>IF(B50="","",COUNTIFS('Cronograma'!$F$5:$F$304,B50,'Cronograma'!$E$5:$E$304,"?*",'Cronograma'!$H$5:$H$304,"&lt;"&amp;TODAY(),'Cronograma'!$M$5:$M$304,"&lt;&gt;Ejecutada",'Cronograma'!$M$5:$M$304,"&lt;&gt;Cancelada"))</f>
        <v>0</v>
      </c>
      <c r="G50" s="88">
        <f>IF(B50="","",COUNTIFS('Cronograma'!$F$5:$F$304,B50,'Cronograma'!$E$5:$E$304,"?*",'Cronograma'!$G$5:$G$304,"&lt;="&amp;TODAY(),'Cronograma'!$H$5:$H$304,"&gt;="&amp;TODAY(),'Cronograma'!$M$5:$M$304,"&lt;&gt;Ejecutada",'Cronograma'!$M$5:$M$304,"&lt;&gt;Cancelada"))</f>
        <v>0</v>
      </c>
    </row>
    <row r="51">
      <c r="B51" s="93" t="str">
        <f>IF(Listas!$F$16="","",Listas!$F$16)</f>
        <v>Cosecha</v>
      </c>
      <c r="C51" s="94" t="n"/>
      <c r="D51" s="96">
        <f>IF(B51="","",COUNTIFS('Cronograma'!$F$5:$F$304,B51,'Cronograma'!$E$5:$E$304,"?*"))</f>
        <v>0</v>
      </c>
      <c r="E51" s="96">
        <f>IF(B51="","",COUNTIFS('Cronograma'!$F$5:$F$304,B51,'Cronograma'!$E$5:$E$304,"?*",'Cronograma'!$M$5:$M$304,"Ejecutada"))</f>
        <v>0</v>
      </c>
      <c r="F51" s="96">
        <f>IF(B51="","",COUNTIFS('Cronograma'!$F$5:$F$304,B51,'Cronograma'!$E$5:$E$304,"?*",'Cronograma'!$H$5:$H$304,"&lt;"&amp;TODAY(),'Cronograma'!$M$5:$M$304,"&lt;&gt;Ejecutada",'Cronograma'!$M$5:$M$304,"&lt;&gt;Cancelada"))</f>
        <v>0</v>
      </c>
      <c r="G51" s="96">
        <f>IF(B51="","",COUNTIFS('Cronograma'!$F$5:$F$304,B51,'Cronograma'!$E$5:$E$304,"?*",'Cronograma'!$G$5:$G$304,"&lt;="&amp;TODAY(),'Cronograma'!$H$5:$H$304,"&gt;="&amp;TODAY(),'Cronograma'!$M$5:$M$304,"&lt;&gt;Ejecutada",'Cronograma'!$M$5:$M$304,"&lt;&gt;Cancelada"))</f>
        <v>0</v>
      </c>
    </row>
    <row r="52">
      <c r="B52" s="85" t="str">
        <f>IF(Listas!$F$17="","",Listas!$F$17)</f>
        <v>Poscosecha</v>
      </c>
      <c r="C52" s="86" t="n"/>
      <c r="D52" s="88">
        <f>IF(B52="","",COUNTIFS('Cronograma'!$F$5:$F$304,B52,'Cronograma'!$E$5:$E$304,"?*"))</f>
        <v>0</v>
      </c>
      <c r="E52" s="88">
        <f>IF(B52="","",COUNTIFS('Cronograma'!$F$5:$F$304,B52,'Cronograma'!$E$5:$E$304,"?*",'Cronograma'!$M$5:$M$304,"Ejecutada"))</f>
        <v>0</v>
      </c>
      <c r="F52" s="88">
        <f>IF(B52="","",COUNTIFS('Cronograma'!$F$5:$F$304,B52,'Cronograma'!$E$5:$E$304,"?*",'Cronograma'!$H$5:$H$304,"&lt;"&amp;TODAY(),'Cronograma'!$M$5:$M$304,"&lt;&gt;Ejecutada",'Cronograma'!$M$5:$M$304,"&lt;&gt;Cancelada"))</f>
        <v>0</v>
      </c>
      <c r="G52" s="88">
        <f>IF(B52="","",COUNTIFS('Cronograma'!$F$5:$F$304,B52,'Cronograma'!$E$5:$E$304,"?*",'Cronograma'!$G$5:$G$304,"&lt;="&amp;TODAY(),'Cronograma'!$H$5:$H$304,"&gt;="&amp;TODAY(),'Cronograma'!$M$5:$M$304,"&lt;&gt;Ejecutada",'Cronograma'!$M$5:$M$304,"&lt;&gt;Cancelada"))</f>
        <v>0</v>
      </c>
    </row>
    <row r="53">
      <c r="B53" s="93" t="str">
        <f>IF(Listas!$F$18="","",Listas!$F$18)</f>
        <v>Mantenimiento</v>
      </c>
      <c r="C53" s="94" t="n"/>
      <c r="D53" s="96">
        <f>IF(B53="","",COUNTIFS('Cronograma'!$F$5:$F$304,B53,'Cronograma'!$E$5:$E$304,"?*"))</f>
        <v>0</v>
      </c>
      <c r="E53" s="96">
        <f>IF(B53="","",COUNTIFS('Cronograma'!$F$5:$F$304,B53,'Cronograma'!$E$5:$E$304,"?*",'Cronograma'!$M$5:$M$304,"Ejecutada"))</f>
        <v>0</v>
      </c>
      <c r="F53" s="96">
        <f>IF(B53="","",COUNTIFS('Cronograma'!$F$5:$F$304,B53,'Cronograma'!$E$5:$E$304,"?*",'Cronograma'!$H$5:$H$304,"&lt;"&amp;TODAY(),'Cronograma'!$M$5:$M$304,"&lt;&gt;Ejecutada",'Cronograma'!$M$5:$M$304,"&lt;&gt;Cancelada"))</f>
        <v>0</v>
      </c>
      <c r="G53" s="96">
        <f>IF(B53="","",COUNTIFS('Cronograma'!$F$5:$F$304,B53,'Cronograma'!$E$5:$E$304,"?*",'Cronograma'!$G$5:$G$304,"&lt;="&amp;TODAY(),'Cronograma'!$H$5:$H$304,"&gt;="&amp;TODAY(),'Cronograma'!$M$5:$M$304,"&lt;&gt;Ejecutada",'Cronograma'!$M$5:$M$304,"&lt;&gt;Cancelada"))</f>
        <v>0</v>
      </c>
    </row>
    <row r="54">
      <c r="B54" s="85" t="str">
        <f>IF(Listas!$F$19="","",Listas!$F$19)</f>
        <v>Registro/evidencia</v>
      </c>
      <c r="C54" s="86" t="n"/>
      <c r="D54" s="88">
        <f>IF(B54="","",COUNTIFS('Cronograma'!$F$5:$F$304,B54,'Cronograma'!$E$5:$E$304,"?*"))</f>
        <v>0</v>
      </c>
      <c r="E54" s="88">
        <f>IF(B54="","",COUNTIFS('Cronograma'!$F$5:$F$304,B54,'Cronograma'!$E$5:$E$304,"?*",'Cronograma'!$M$5:$M$304,"Ejecutada"))</f>
        <v>0</v>
      </c>
      <c r="F54" s="88">
        <f>IF(B54="","",COUNTIFS('Cronograma'!$F$5:$F$304,B54,'Cronograma'!$E$5:$E$304,"?*",'Cronograma'!$H$5:$H$304,"&lt;"&amp;TODAY(),'Cronograma'!$M$5:$M$304,"&lt;&gt;Ejecutada",'Cronograma'!$M$5:$M$304,"&lt;&gt;Cancelada"))</f>
        <v>0</v>
      </c>
      <c r="G54" s="88">
        <f>IF(B54="","",COUNTIFS('Cronograma'!$F$5:$F$304,B54,'Cronograma'!$E$5:$E$304,"?*",'Cronograma'!$G$5:$G$304,"&lt;="&amp;TODAY(),'Cronograma'!$H$5:$H$304,"&gt;="&amp;TODAY(),'Cronograma'!$M$5:$M$304,"&lt;&gt;Ejecutada",'Cronograma'!$M$5:$M$304,"&lt;&gt;Cancelada"))</f>
        <v>0</v>
      </c>
    </row>
    <row r="55">
      <c r="B55" s="93" t="str">
        <f>IF(Listas!$F$20="","",Listas!$F$20)</f>
        <v>Evaluación</v>
      </c>
      <c r="C55" s="94" t="n"/>
      <c r="D55" s="96">
        <f>IF(B55="","",COUNTIFS('Cronograma'!$F$5:$F$304,B55,'Cronograma'!$E$5:$E$304,"?*"))</f>
        <v>0</v>
      </c>
      <c r="E55" s="96">
        <f>IF(B55="","",COUNTIFS('Cronograma'!$F$5:$F$304,B55,'Cronograma'!$E$5:$E$304,"?*",'Cronograma'!$M$5:$M$304,"Ejecutada"))</f>
        <v>0</v>
      </c>
      <c r="F55" s="96">
        <f>IF(B55="","",COUNTIFS('Cronograma'!$F$5:$F$304,B55,'Cronograma'!$E$5:$E$304,"?*",'Cronograma'!$H$5:$H$304,"&lt;"&amp;TODAY(),'Cronograma'!$M$5:$M$304,"&lt;&gt;Ejecutada",'Cronograma'!$M$5:$M$304,"&lt;&gt;Cancelada"))</f>
        <v>0</v>
      </c>
      <c r="G55" s="96">
        <f>IF(B55="","",COUNTIFS('Cronograma'!$F$5:$F$304,B55,'Cronograma'!$E$5:$E$304,"?*",'Cronograma'!$G$5:$G$304,"&lt;="&amp;TODAY(),'Cronograma'!$H$5:$H$304,"&gt;="&amp;TODAY(),'Cronograma'!$M$5:$M$304,"&lt;&gt;Ejecutada",'Cronograma'!$M$5:$M$304,"&lt;&gt;Cancelada"))</f>
        <v>0</v>
      </c>
    </row>
    <row r="56">
      <c r="B56" s="85" t="str">
        <f>IF(Listas!$F$21="","",Listas!$F$21)</f>
        <v>Socialización</v>
      </c>
      <c r="C56" s="86" t="n"/>
      <c r="D56" s="88">
        <f>IF(B56="","",COUNTIFS('Cronograma'!$F$5:$F$304,B56,'Cronograma'!$E$5:$E$304,"?*"))</f>
        <v>0</v>
      </c>
      <c r="E56" s="88">
        <f>IF(B56="","",COUNTIFS('Cronograma'!$F$5:$F$304,B56,'Cronograma'!$E$5:$E$304,"?*",'Cronograma'!$M$5:$M$304,"Ejecutada"))</f>
        <v>0</v>
      </c>
      <c r="F56" s="88">
        <f>IF(B56="","",COUNTIFS('Cronograma'!$F$5:$F$304,B56,'Cronograma'!$E$5:$E$304,"?*",'Cronograma'!$H$5:$H$304,"&lt;"&amp;TODAY(),'Cronograma'!$M$5:$M$304,"&lt;&gt;Ejecutada",'Cronograma'!$M$5:$M$304,"&lt;&gt;Cancelada"))</f>
        <v>0</v>
      </c>
      <c r="G56" s="88">
        <f>IF(B56="","",COUNTIFS('Cronograma'!$F$5:$F$304,B56,'Cronograma'!$E$5:$E$304,"?*",'Cronograma'!$G$5:$G$304,"&lt;="&amp;TODAY(),'Cronograma'!$H$5:$H$304,"&gt;="&amp;TODAY(),'Cronograma'!$M$5:$M$304,"&lt;&gt;Ejecutada",'Cronograma'!$M$5:$M$304,"&lt;&gt;Cancelada"))</f>
        <v>0</v>
      </c>
    </row>
    <row r="57">
      <c r="B57" s="93" t="str">
        <f>IF(Listas!$F$22="","",Listas!$F$22)</f>
        <v>Otra</v>
      </c>
      <c r="C57" s="94" t="n"/>
      <c r="D57" s="96">
        <f>IF(B57="","",COUNTIFS('Cronograma'!$F$5:$F$304,B57,'Cronograma'!$E$5:$E$304,"?*"))</f>
        <v>0</v>
      </c>
      <c r="E57" s="96">
        <f>IF(B57="","",COUNTIFS('Cronograma'!$F$5:$F$304,B57,'Cronograma'!$E$5:$E$304,"?*",'Cronograma'!$M$5:$M$304,"Ejecutada"))</f>
        <v>0</v>
      </c>
      <c r="F57" s="96">
        <f>IF(B57="","",COUNTIFS('Cronograma'!$F$5:$F$304,B57,'Cronograma'!$E$5:$E$304,"?*",'Cronograma'!$H$5:$H$304,"&lt;"&amp;TODAY(),'Cronograma'!$M$5:$M$304,"&lt;&gt;Ejecutada",'Cronograma'!$M$5:$M$304,"&lt;&gt;Cancelada"))</f>
        <v>0</v>
      </c>
      <c r="G57" s="96">
        <f>IF(B57="","",COUNTIFS('Cronograma'!$F$5:$F$304,B57,'Cronograma'!$E$5:$E$304,"?*",'Cronograma'!$G$5:$G$304,"&lt;="&amp;TODAY(),'Cronograma'!$H$5:$H$304,"&gt;="&amp;TODAY(),'Cronograma'!$M$5:$M$304,"&lt;&gt;Ejecutada",'Cronograma'!$M$5:$M$304,"&lt;&gt;Cancelada"))</f>
        <v>0</v>
      </c>
    </row>
    <row r="58">
      <c r="B58" s="85" t="str">
        <f>IF(Listas!$F$23="","",Listas!$F$23)</f>
        <v/>
      </c>
      <c r="C58" s="86" t="n"/>
      <c r="D58" s="88" t="str">
        <f>IF(B58="","",COUNTIFS('Cronograma'!$F$5:$F$304,B58,'Cronograma'!$E$5:$E$304,"?*"))</f>
        <v/>
      </c>
      <c r="E58" s="88" t="str">
        <f>IF(B58="","",COUNTIFS('Cronograma'!$F$5:$F$304,B58,'Cronograma'!$E$5:$E$304,"?*",'Cronograma'!$M$5:$M$304,"Ejecutada"))</f>
        <v/>
      </c>
      <c r="F58" s="88" t="str">
        <f>IF(B58="","",COUNTIFS('Cronograma'!$F$5:$F$304,B58,'Cronograma'!$E$5:$E$304,"?*",'Cronograma'!$H$5:$H$304,"&lt;"&amp;TODAY(),'Cronograma'!$M$5:$M$304,"&lt;&gt;Ejecutada",'Cronograma'!$M$5:$M$304,"&lt;&gt;Cancelada"))</f>
        <v/>
      </c>
      <c r="G58" s="88" t="str">
        <f>IF(B58="","",COUNTIFS('Cronograma'!$F$5:$F$304,B58,'Cronograma'!$E$5:$E$304,"?*",'Cronograma'!$G$5:$G$304,"&lt;="&amp;TODAY(),'Cronograma'!$H$5:$H$304,"&gt;="&amp;TODAY(),'Cronograma'!$M$5:$M$304,"&lt;&gt;Ejecutada",'Cronograma'!$M$5:$M$304,"&lt;&gt;Cancelada"))</f>
        <v/>
      </c>
    </row>
    <row r="59">
      <c r="B59" s="93" t="str">
        <f>IF(Listas!$F$24="","",Listas!$F$24)</f>
        <v/>
      </c>
      <c r="C59" s="94" t="n"/>
      <c r="D59" s="96" t="str">
        <f>IF(B59="","",COUNTIFS('Cronograma'!$F$5:$F$304,B59,'Cronograma'!$E$5:$E$304,"?*"))</f>
        <v/>
      </c>
      <c r="E59" s="96" t="str">
        <f>IF(B59="","",COUNTIFS('Cronograma'!$F$5:$F$304,B59,'Cronograma'!$E$5:$E$304,"?*",'Cronograma'!$M$5:$M$304,"Ejecutada"))</f>
        <v/>
      </c>
      <c r="F59" s="96" t="str">
        <f>IF(B59="","",COUNTIFS('Cronograma'!$F$5:$F$304,B59,'Cronograma'!$E$5:$E$304,"?*",'Cronograma'!$H$5:$H$304,"&lt;"&amp;TODAY(),'Cronograma'!$M$5:$M$304,"&lt;&gt;Ejecutada",'Cronograma'!$M$5:$M$304,"&lt;&gt;Cancelada"))</f>
        <v/>
      </c>
      <c r="G59" s="96" t="str">
        <f>IF(B59="","",COUNTIFS('Cronograma'!$F$5:$F$304,B59,'Cronograma'!$E$5:$E$304,"?*",'Cronograma'!$G$5:$G$304,"&lt;="&amp;TODAY(),'Cronograma'!$H$5:$H$304,"&gt;="&amp;TODAY(),'Cronograma'!$M$5:$M$304,"&lt;&gt;Ejecutada",'Cronograma'!$M$5:$M$304,"&lt;&gt;Cancelada"))</f>
        <v/>
      </c>
    </row>
    <row r="60">
      <c r="B60" s="85" t="str">
        <f>IF(Listas!$F$25="","",Listas!$F$25)</f>
        <v/>
      </c>
      <c r="C60" s="86" t="n"/>
      <c r="D60" s="88" t="str">
        <f>IF(B60="","",COUNTIFS('Cronograma'!$F$5:$F$304,B60,'Cronograma'!$E$5:$E$304,"?*"))</f>
        <v/>
      </c>
      <c r="E60" s="88" t="str">
        <f>IF(B60="","",COUNTIFS('Cronograma'!$F$5:$F$304,B60,'Cronograma'!$E$5:$E$304,"?*",'Cronograma'!$M$5:$M$304,"Ejecutada"))</f>
        <v/>
      </c>
      <c r="F60" s="88" t="str">
        <f>IF(B60="","",COUNTIFS('Cronograma'!$F$5:$F$304,B60,'Cronograma'!$E$5:$E$304,"?*",'Cronograma'!$H$5:$H$304,"&lt;"&amp;TODAY(),'Cronograma'!$M$5:$M$304,"&lt;&gt;Ejecutada",'Cronograma'!$M$5:$M$304,"&lt;&gt;Cancelada"))</f>
        <v/>
      </c>
      <c r="G60" s="88" t="str">
        <f>IF(B60="","",COUNTIFS('Cronograma'!$F$5:$F$304,B60,'Cronograma'!$E$5:$E$304,"?*",'Cronograma'!$G$5:$G$304,"&lt;="&amp;TODAY(),'Cronograma'!$H$5:$H$304,"&gt;="&amp;TODAY(),'Cronograma'!$M$5:$M$304,"&lt;&gt;Ejecutada",'Cronograma'!$M$5:$M$304,"&lt;&gt;Cancelada"))</f>
        <v/>
      </c>
    </row>
    <row r="61">
      <c r="B61" s="93" t="str">
        <f>IF(Listas!$F$26="","",Listas!$F$26)</f>
        <v/>
      </c>
      <c r="C61" s="94" t="n"/>
      <c r="D61" s="96" t="str">
        <f>IF(B61="","",COUNTIFS('Cronograma'!$F$5:$F$304,B61,'Cronograma'!$E$5:$E$304,"?*"))</f>
        <v/>
      </c>
      <c r="E61" s="96" t="str">
        <f>IF(B61="","",COUNTIFS('Cronograma'!$F$5:$F$304,B61,'Cronograma'!$E$5:$E$304,"?*",'Cronograma'!$M$5:$M$304,"Ejecutada"))</f>
        <v/>
      </c>
      <c r="F61" s="96" t="str">
        <f>IF(B61="","",COUNTIFS('Cronograma'!$F$5:$F$304,B61,'Cronograma'!$E$5:$E$304,"?*",'Cronograma'!$H$5:$H$304,"&lt;"&amp;TODAY(),'Cronograma'!$M$5:$M$304,"&lt;&gt;Ejecutada",'Cronograma'!$M$5:$M$304,"&lt;&gt;Cancelada"))</f>
        <v/>
      </c>
      <c r="G61" s="96" t="str">
        <f>IF(B61="","",COUNTIFS('Cronograma'!$F$5:$F$304,B61,'Cronograma'!$E$5:$E$304,"?*",'Cronograma'!$G$5:$G$304,"&lt;="&amp;TODAY(),'Cronograma'!$H$5:$H$304,"&gt;="&amp;TODAY(),'Cronograma'!$M$5:$M$304,"&lt;&gt;Ejecutada",'Cronograma'!$M$5:$M$304,"&lt;&gt;Cancelada"))</f>
        <v/>
      </c>
    </row>
    <row r="64">
      <c r="B64" s="84" t="inlineStr">
        <is>
          <t>DETALLE POR CICLO (se llena solo con las filas de Plan Cultivos)</t>
        </is>
      </c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</row>
    <row r="65" ht="30" customHeight="1">
      <c r="B65" s="22" t="inlineStr">
        <is>
          <t>ID ciclo</t>
        </is>
      </c>
      <c r="C65" s="22" t="inlineStr">
        <is>
          <t>Cultivo</t>
        </is>
      </c>
      <c r="D65" s="22" t="inlineStr">
        <is>
          <t>Variedad</t>
        </is>
      </c>
      <c r="E65" s="22" t="inlineStr">
        <is>
          <t>Inicio</t>
        </is>
      </c>
      <c r="F65" s="22" t="inlineStr">
        <is>
          <t>Cosecha probable</t>
        </is>
      </c>
      <c r="G65" s="22" t="inlineStr">
        <is>
          <t>Área (m²)</t>
        </is>
      </c>
      <c r="H65" s="22" t="inlineStr">
        <is>
          <t>Meta (kg)</t>
        </is>
      </c>
      <c r="I65" s="22" t="inlineStr">
        <is>
          <t>Cosechado neto (kg)</t>
        </is>
      </c>
      <c r="J65" s="22" t="inlineStr">
        <is>
          <t>Cumplimiento</t>
        </is>
      </c>
      <c r="K65" s="22" t="inlineStr">
        <is>
          <t>Actividades</t>
        </is>
      </c>
      <c r="L65" s="22" t="inlineStr">
        <is>
          <t>Vencidas</t>
        </is>
      </c>
      <c r="M65" s="22" t="inlineStr">
        <is>
          <t>Costo insumos</t>
        </is>
      </c>
      <c r="N65" s="22" t="inlineStr">
        <is>
          <t>Ingreso estimado</t>
        </is>
      </c>
      <c r="O65" s="22" t="inlineStr">
        <is>
          <t>Margen estimado</t>
        </is>
      </c>
      <c r="P65" s="22" t="inlineStr">
        <is>
          <t>Estado</t>
        </is>
      </c>
      <c r="Q65" s="22" t="inlineStr">
        <is>
          <t>Avance</t>
        </is>
      </c>
    </row>
    <row r="66">
      <c r="B66" s="85" t="str">
        <f>IF('Plan Cultivos'!$D$5="","",'Plan Cultivos'!$A$5)</f>
        <v/>
      </c>
      <c r="C66" s="85" t="str">
        <f>IF($B66="","",'Plan Cultivos'!$D$5&amp;"")</f>
        <v/>
      </c>
      <c r="D66" s="85" t="str">
        <f>IF($B66="","",'Plan Cultivos'!$E$5&amp;"")</f>
        <v/>
      </c>
      <c r="E66" s="106" t="str">
        <f>IF($B66="","",IF(ISNUMBER('Plan Cultivos'!$H$5),'Plan Cultivos'!$H$5,""))</f>
        <v/>
      </c>
      <c r="F66" s="106" t="str">
        <f>IF($B66="","",IF(ISNUMBER('Plan Cultivos'!$I$5),'Plan Cultivos'!$I$5,""))</f>
        <v/>
      </c>
      <c r="G66" s="107" t="str">
        <f>IF($B66="","",N('Plan Cultivos'!$L$5))</f>
        <v/>
      </c>
      <c r="H66" s="91" t="str">
        <f>IF($B66="","",N('Plan Cultivos'!$R$5))</f>
        <v/>
      </c>
      <c r="I66" s="107" t="str">
        <f>IF($B66="","",SUMIF('Producción'!$C$5:$C$304,$B66,'Producción'!$H$5:$H$304))</f>
        <v/>
      </c>
      <c r="J66" s="108" t="str">
        <f>IF(OR($B66="",N($H66)=0),"",N($I66)/$H66)</f>
        <v/>
      </c>
      <c r="K66" s="90" t="str">
        <f>IF($B66="","",COUNTIFS('Cronograma'!$B$5:$B$304,$B66,'Cronograma'!$E$5:$E$304,"?*"))</f>
        <v/>
      </c>
      <c r="L66" s="90" t="str">
        <f>IF($B66="","",COUNTIFS('Cronograma'!$B$5:$B$304,$B66,'Cronograma'!$E$5:$E$304,"?*",'Cronograma'!$H$5:$H$304,"&lt;"&amp;TODAY(),'Cronograma'!$M$5:$M$304,"&lt;&gt;Ejecutada",'Cronograma'!$M$5:$M$304,"&lt;&gt;Cancelada"))</f>
        <v/>
      </c>
      <c r="M66" s="92" t="str">
        <f>IF($B66="","",SUMIF('Insumos'!$B$5:$B$304,$B66,'Insumos'!$K$5:$K$304))</f>
        <v/>
      </c>
      <c r="N66" s="92" t="str">
        <f>IF($B66="","",SUMIF('Producción'!$C$5:$C$304,$B66,'Producción'!$L$5:$L$304))</f>
        <v/>
      </c>
      <c r="O66" s="92" t="str">
        <f>IF($B66="","",N($N66)-N($M66))</f>
        <v/>
      </c>
      <c r="P66" s="89" t="str">
        <f>IF($B66="","",'Plan Cultivos'!$V$5&amp;"")</f>
        <v/>
      </c>
      <c r="Q66" s="109" t="str">
        <f>IF($B66="","",N('Plan Cultivos'!$W$5))</f>
        <v/>
      </c>
    </row>
    <row r="67">
      <c r="B67" s="93" t="str">
        <f>IF('Plan Cultivos'!$D$6="","",'Plan Cultivos'!$A$6)</f>
        <v/>
      </c>
      <c r="C67" s="93" t="str">
        <f>IF($B67="","",'Plan Cultivos'!$D$6&amp;"")</f>
        <v/>
      </c>
      <c r="D67" s="93" t="str">
        <f>IF($B67="","",'Plan Cultivos'!$E$6&amp;"")</f>
        <v/>
      </c>
      <c r="E67" s="110" t="str">
        <f>IF($B67="","",IF(ISNUMBER('Plan Cultivos'!$H$6),'Plan Cultivos'!$H$6,""))</f>
        <v/>
      </c>
      <c r="F67" s="110" t="str">
        <f>IF($B67="","",IF(ISNUMBER('Plan Cultivos'!$I$6),'Plan Cultivos'!$I$6,""))</f>
        <v/>
      </c>
      <c r="G67" s="111" t="str">
        <f>IF($B67="","",N('Plan Cultivos'!$L$6))</f>
        <v/>
      </c>
      <c r="H67" s="99" t="str">
        <f>IF($B67="","",N('Plan Cultivos'!$R$6))</f>
        <v/>
      </c>
      <c r="I67" s="111" t="str">
        <f>IF($B67="","",SUMIF('Producción'!$C$5:$C$304,$B67,'Producción'!$H$5:$H$304))</f>
        <v/>
      </c>
      <c r="J67" s="112" t="str">
        <f>IF(OR($B67="",N($H67)=0),"",N($I67)/$H67)</f>
        <v/>
      </c>
      <c r="K67" s="98" t="str">
        <f>IF($B67="","",COUNTIFS('Cronograma'!$B$5:$B$304,$B67,'Cronograma'!$E$5:$E$304,"?*"))</f>
        <v/>
      </c>
      <c r="L67" s="98" t="str">
        <f>IF($B67="","",COUNTIFS('Cronograma'!$B$5:$B$304,$B67,'Cronograma'!$E$5:$E$304,"?*",'Cronograma'!$H$5:$H$304,"&lt;"&amp;TODAY(),'Cronograma'!$M$5:$M$304,"&lt;&gt;Ejecutada",'Cronograma'!$M$5:$M$304,"&lt;&gt;Cancelada"))</f>
        <v/>
      </c>
      <c r="M67" s="100" t="str">
        <f>IF($B67="","",SUMIF('Insumos'!$B$5:$B$304,$B67,'Insumos'!$K$5:$K$304))</f>
        <v/>
      </c>
      <c r="N67" s="100" t="str">
        <f>IF($B67="","",SUMIF('Producción'!$C$5:$C$304,$B67,'Producción'!$L$5:$L$304))</f>
        <v/>
      </c>
      <c r="O67" s="100" t="str">
        <f>IF($B67="","",N($N67)-N($M67))</f>
        <v/>
      </c>
      <c r="P67" s="97" t="str">
        <f>IF($B67="","",'Plan Cultivos'!$V$6&amp;"")</f>
        <v/>
      </c>
      <c r="Q67" s="113" t="str">
        <f>IF($B67="","",N('Plan Cultivos'!$W$6))</f>
        <v/>
      </c>
    </row>
    <row r="68">
      <c r="B68" s="85" t="str">
        <f>IF('Plan Cultivos'!$D$7="","",'Plan Cultivos'!$A$7)</f>
        <v/>
      </c>
      <c r="C68" s="85" t="str">
        <f>IF($B68="","",'Plan Cultivos'!$D$7&amp;"")</f>
        <v/>
      </c>
      <c r="D68" s="85" t="str">
        <f>IF($B68="","",'Plan Cultivos'!$E$7&amp;"")</f>
        <v/>
      </c>
      <c r="E68" s="106" t="str">
        <f>IF($B68="","",IF(ISNUMBER('Plan Cultivos'!$H$7),'Plan Cultivos'!$H$7,""))</f>
        <v/>
      </c>
      <c r="F68" s="106" t="str">
        <f>IF($B68="","",IF(ISNUMBER('Plan Cultivos'!$I$7),'Plan Cultivos'!$I$7,""))</f>
        <v/>
      </c>
      <c r="G68" s="107" t="str">
        <f>IF($B68="","",N('Plan Cultivos'!$L$7))</f>
        <v/>
      </c>
      <c r="H68" s="91" t="str">
        <f>IF($B68="","",N('Plan Cultivos'!$R$7))</f>
        <v/>
      </c>
      <c r="I68" s="107" t="str">
        <f>IF($B68="","",SUMIF('Producción'!$C$5:$C$304,$B68,'Producción'!$H$5:$H$304))</f>
        <v/>
      </c>
      <c r="J68" s="108" t="str">
        <f>IF(OR($B68="",N($H68)=0),"",N($I68)/$H68)</f>
        <v/>
      </c>
      <c r="K68" s="90" t="str">
        <f>IF($B68="","",COUNTIFS('Cronograma'!$B$5:$B$304,$B68,'Cronograma'!$E$5:$E$304,"?*"))</f>
        <v/>
      </c>
      <c r="L68" s="90" t="str">
        <f>IF($B68="","",COUNTIFS('Cronograma'!$B$5:$B$304,$B68,'Cronograma'!$E$5:$E$304,"?*",'Cronograma'!$H$5:$H$304,"&lt;"&amp;TODAY(),'Cronograma'!$M$5:$M$304,"&lt;&gt;Ejecutada",'Cronograma'!$M$5:$M$304,"&lt;&gt;Cancelada"))</f>
        <v/>
      </c>
      <c r="M68" s="92" t="str">
        <f>IF($B68="","",SUMIF('Insumos'!$B$5:$B$304,$B68,'Insumos'!$K$5:$K$304))</f>
        <v/>
      </c>
      <c r="N68" s="92" t="str">
        <f>IF($B68="","",SUMIF('Producción'!$C$5:$C$304,$B68,'Producción'!$L$5:$L$304))</f>
        <v/>
      </c>
      <c r="O68" s="92" t="str">
        <f>IF($B68="","",N($N68)-N($M68))</f>
        <v/>
      </c>
      <c r="P68" s="89" t="str">
        <f>IF($B68="","",'Plan Cultivos'!$V$7&amp;"")</f>
        <v/>
      </c>
      <c r="Q68" s="109" t="str">
        <f>IF($B68="","",N('Plan Cultivos'!$W$7))</f>
        <v/>
      </c>
    </row>
    <row r="69">
      <c r="B69" s="93" t="str">
        <f>IF('Plan Cultivos'!$D$8="","",'Plan Cultivos'!$A$8)</f>
        <v/>
      </c>
      <c r="C69" s="93" t="str">
        <f>IF($B69="","",'Plan Cultivos'!$D$8&amp;"")</f>
        <v/>
      </c>
      <c r="D69" s="93" t="str">
        <f>IF($B69="","",'Plan Cultivos'!$E$8&amp;"")</f>
        <v/>
      </c>
      <c r="E69" s="110" t="str">
        <f>IF($B69="","",IF(ISNUMBER('Plan Cultivos'!$H$8),'Plan Cultivos'!$H$8,""))</f>
        <v/>
      </c>
      <c r="F69" s="110" t="str">
        <f>IF($B69="","",IF(ISNUMBER('Plan Cultivos'!$I$8),'Plan Cultivos'!$I$8,""))</f>
        <v/>
      </c>
      <c r="G69" s="111" t="str">
        <f>IF($B69="","",N('Plan Cultivos'!$L$8))</f>
        <v/>
      </c>
      <c r="H69" s="99" t="str">
        <f>IF($B69="","",N('Plan Cultivos'!$R$8))</f>
        <v/>
      </c>
      <c r="I69" s="111" t="str">
        <f>IF($B69="","",SUMIF('Producción'!$C$5:$C$304,$B69,'Producción'!$H$5:$H$304))</f>
        <v/>
      </c>
      <c r="J69" s="112" t="str">
        <f>IF(OR($B69="",N($H69)=0),"",N($I69)/$H69)</f>
        <v/>
      </c>
      <c r="K69" s="98" t="str">
        <f>IF($B69="","",COUNTIFS('Cronograma'!$B$5:$B$304,$B69,'Cronograma'!$E$5:$E$304,"?*"))</f>
        <v/>
      </c>
      <c r="L69" s="98" t="str">
        <f>IF($B69="","",COUNTIFS('Cronograma'!$B$5:$B$304,$B69,'Cronograma'!$E$5:$E$304,"?*",'Cronograma'!$H$5:$H$304,"&lt;"&amp;TODAY(),'Cronograma'!$M$5:$M$304,"&lt;&gt;Ejecutada",'Cronograma'!$M$5:$M$304,"&lt;&gt;Cancelada"))</f>
        <v/>
      </c>
      <c r="M69" s="100" t="str">
        <f>IF($B69="","",SUMIF('Insumos'!$B$5:$B$304,$B69,'Insumos'!$K$5:$K$304))</f>
        <v/>
      </c>
      <c r="N69" s="100" t="str">
        <f>IF($B69="","",SUMIF('Producción'!$C$5:$C$304,$B69,'Producción'!$L$5:$L$304))</f>
        <v/>
      </c>
      <c r="O69" s="100" t="str">
        <f>IF($B69="","",N($N69)-N($M69))</f>
        <v/>
      </c>
      <c r="P69" s="97" t="str">
        <f>IF($B69="","",'Plan Cultivos'!$V$8&amp;"")</f>
        <v/>
      </c>
      <c r="Q69" s="113" t="str">
        <f>IF($B69="","",N('Plan Cultivos'!$W$8))</f>
        <v/>
      </c>
    </row>
    <row r="70">
      <c r="B70" s="85" t="str">
        <f>IF('Plan Cultivos'!$D$9="","",'Plan Cultivos'!$A$9)</f>
        <v/>
      </c>
      <c r="C70" s="85" t="str">
        <f>IF($B70="","",'Plan Cultivos'!$D$9&amp;"")</f>
        <v/>
      </c>
      <c r="D70" s="85" t="str">
        <f>IF($B70="","",'Plan Cultivos'!$E$9&amp;"")</f>
        <v/>
      </c>
      <c r="E70" s="106" t="str">
        <f>IF($B70="","",IF(ISNUMBER('Plan Cultivos'!$H$9),'Plan Cultivos'!$H$9,""))</f>
        <v/>
      </c>
      <c r="F70" s="106" t="str">
        <f>IF($B70="","",IF(ISNUMBER('Plan Cultivos'!$I$9),'Plan Cultivos'!$I$9,""))</f>
        <v/>
      </c>
      <c r="G70" s="107" t="str">
        <f>IF($B70="","",N('Plan Cultivos'!$L$9))</f>
        <v/>
      </c>
      <c r="H70" s="91" t="str">
        <f>IF($B70="","",N('Plan Cultivos'!$R$9))</f>
        <v/>
      </c>
      <c r="I70" s="107" t="str">
        <f>IF($B70="","",SUMIF('Producción'!$C$5:$C$304,$B70,'Producción'!$H$5:$H$304))</f>
        <v/>
      </c>
      <c r="J70" s="108" t="str">
        <f>IF(OR($B70="",N($H70)=0),"",N($I70)/$H70)</f>
        <v/>
      </c>
      <c r="K70" s="90" t="str">
        <f>IF($B70="","",COUNTIFS('Cronograma'!$B$5:$B$304,$B70,'Cronograma'!$E$5:$E$304,"?*"))</f>
        <v/>
      </c>
      <c r="L70" s="90" t="str">
        <f>IF($B70="","",COUNTIFS('Cronograma'!$B$5:$B$304,$B70,'Cronograma'!$E$5:$E$304,"?*",'Cronograma'!$H$5:$H$304,"&lt;"&amp;TODAY(),'Cronograma'!$M$5:$M$304,"&lt;&gt;Ejecutada",'Cronograma'!$M$5:$M$304,"&lt;&gt;Cancelada"))</f>
        <v/>
      </c>
      <c r="M70" s="92" t="str">
        <f>IF($B70="","",SUMIF('Insumos'!$B$5:$B$304,$B70,'Insumos'!$K$5:$K$304))</f>
        <v/>
      </c>
      <c r="N70" s="92" t="str">
        <f>IF($B70="","",SUMIF('Producción'!$C$5:$C$304,$B70,'Producción'!$L$5:$L$304))</f>
        <v/>
      </c>
      <c r="O70" s="92" t="str">
        <f>IF($B70="","",N($N70)-N($M70))</f>
        <v/>
      </c>
      <c r="P70" s="89" t="str">
        <f>IF($B70="","",'Plan Cultivos'!$V$9&amp;"")</f>
        <v/>
      </c>
      <c r="Q70" s="109" t="str">
        <f>IF($B70="","",N('Plan Cultivos'!$W$9))</f>
        <v/>
      </c>
    </row>
    <row r="71">
      <c r="B71" s="93" t="str">
        <f>IF('Plan Cultivos'!$D$10="","",'Plan Cultivos'!$A$10)</f>
        <v/>
      </c>
      <c r="C71" s="93" t="str">
        <f>IF($B71="","",'Plan Cultivos'!$D$10&amp;"")</f>
        <v/>
      </c>
      <c r="D71" s="93" t="str">
        <f>IF($B71="","",'Plan Cultivos'!$E$10&amp;"")</f>
        <v/>
      </c>
      <c r="E71" s="110" t="str">
        <f>IF($B71="","",IF(ISNUMBER('Plan Cultivos'!$H$10),'Plan Cultivos'!$H$10,""))</f>
        <v/>
      </c>
      <c r="F71" s="110" t="str">
        <f>IF($B71="","",IF(ISNUMBER('Plan Cultivos'!$I$10),'Plan Cultivos'!$I$10,""))</f>
        <v/>
      </c>
      <c r="G71" s="111" t="str">
        <f>IF($B71="","",N('Plan Cultivos'!$L$10))</f>
        <v/>
      </c>
      <c r="H71" s="99" t="str">
        <f>IF($B71="","",N('Plan Cultivos'!$R$10))</f>
        <v/>
      </c>
      <c r="I71" s="111" t="str">
        <f>IF($B71="","",SUMIF('Producción'!$C$5:$C$304,$B71,'Producción'!$H$5:$H$304))</f>
        <v/>
      </c>
      <c r="J71" s="112" t="str">
        <f>IF(OR($B71="",N($H71)=0),"",N($I71)/$H71)</f>
        <v/>
      </c>
      <c r="K71" s="98" t="str">
        <f>IF($B71="","",COUNTIFS('Cronograma'!$B$5:$B$304,$B71,'Cronograma'!$E$5:$E$304,"?*"))</f>
        <v/>
      </c>
      <c r="L71" s="98" t="str">
        <f>IF($B71="","",COUNTIFS('Cronograma'!$B$5:$B$304,$B71,'Cronograma'!$E$5:$E$304,"?*",'Cronograma'!$H$5:$H$304,"&lt;"&amp;TODAY(),'Cronograma'!$M$5:$M$304,"&lt;&gt;Ejecutada",'Cronograma'!$M$5:$M$304,"&lt;&gt;Cancelada"))</f>
        <v/>
      </c>
      <c r="M71" s="100" t="str">
        <f>IF($B71="","",SUMIF('Insumos'!$B$5:$B$304,$B71,'Insumos'!$K$5:$K$304))</f>
        <v/>
      </c>
      <c r="N71" s="100" t="str">
        <f>IF($B71="","",SUMIF('Producción'!$C$5:$C$304,$B71,'Producción'!$L$5:$L$304))</f>
        <v/>
      </c>
      <c r="O71" s="100" t="str">
        <f>IF($B71="","",N($N71)-N($M71))</f>
        <v/>
      </c>
      <c r="P71" s="97" t="str">
        <f>IF($B71="","",'Plan Cultivos'!$V$10&amp;"")</f>
        <v/>
      </c>
      <c r="Q71" s="113" t="str">
        <f>IF($B71="","",N('Plan Cultivos'!$W$10))</f>
        <v/>
      </c>
    </row>
    <row r="72">
      <c r="B72" s="85" t="str">
        <f>IF('Plan Cultivos'!$D$11="","",'Plan Cultivos'!$A$11)</f>
        <v/>
      </c>
      <c r="C72" s="85" t="str">
        <f>IF($B72="","",'Plan Cultivos'!$D$11&amp;"")</f>
        <v/>
      </c>
      <c r="D72" s="85" t="str">
        <f>IF($B72="","",'Plan Cultivos'!$E$11&amp;"")</f>
        <v/>
      </c>
      <c r="E72" s="106" t="str">
        <f>IF($B72="","",IF(ISNUMBER('Plan Cultivos'!$H$11),'Plan Cultivos'!$H$11,""))</f>
        <v/>
      </c>
      <c r="F72" s="106" t="str">
        <f>IF($B72="","",IF(ISNUMBER('Plan Cultivos'!$I$11),'Plan Cultivos'!$I$11,""))</f>
        <v/>
      </c>
      <c r="G72" s="107" t="str">
        <f>IF($B72="","",N('Plan Cultivos'!$L$11))</f>
        <v/>
      </c>
      <c r="H72" s="91" t="str">
        <f>IF($B72="","",N('Plan Cultivos'!$R$11))</f>
        <v/>
      </c>
      <c r="I72" s="107" t="str">
        <f>IF($B72="","",SUMIF('Producción'!$C$5:$C$304,$B72,'Producción'!$H$5:$H$304))</f>
        <v/>
      </c>
      <c r="J72" s="108" t="str">
        <f>IF(OR($B72="",N($H72)=0),"",N($I72)/$H72)</f>
        <v/>
      </c>
      <c r="K72" s="90" t="str">
        <f>IF($B72="","",COUNTIFS('Cronograma'!$B$5:$B$304,$B72,'Cronograma'!$E$5:$E$304,"?*"))</f>
        <v/>
      </c>
      <c r="L72" s="90" t="str">
        <f>IF($B72="","",COUNTIFS('Cronograma'!$B$5:$B$304,$B72,'Cronograma'!$E$5:$E$304,"?*",'Cronograma'!$H$5:$H$304,"&lt;"&amp;TODAY(),'Cronograma'!$M$5:$M$304,"&lt;&gt;Ejecutada",'Cronograma'!$M$5:$M$304,"&lt;&gt;Cancelada"))</f>
        <v/>
      </c>
      <c r="M72" s="92" t="str">
        <f>IF($B72="","",SUMIF('Insumos'!$B$5:$B$304,$B72,'Insumos'!$K$5:$K$304))</f>
        <v/>
      </c>
      <c r="N72" s="92" t="str">
        <f>IF($B72="","",SUMIF('Producción'!$C$5:$C$304,$B72,'Producción'!$L$5:$L$304))</f>
        <v/>
      </c>
      <c r="O72" s="92" t="str">
        <f>IF($B72="","",N($N72)-N($M72))</f>
        <v/>
      </c>
      <c r="P72" s="89" t="str">
        <f>IF($B72="","",'Plan Cultivos'!$V$11&amp;"")</f>
        <v/>
      </c>
      <c r="Q72" s="109" t="str">
        <f>IF($B72="","",N('Plan Cultivos'!$W$11))</f>
        <v/>
      </c>
    </row>
    <row r="73">
      <c r="B73" s="93" t="str">
        <f>IF('Plan Cultivos'!$D$12="","",'Plan Cultivos'!$A$12)</f>
        <v/>
      </c>
      <c r="C73" s="93" t="str">
        <f>IF($B73="","",'Plan Cultivos'!$D$12&amp;"")</f>
        <v/>
      </c>
      <c r="D73" s="93" t="str">
        <f>IF($B73="","",'Plan Cultivos'!$E$12&amp;"")</f>
        <v/>
      </c>
      <c r="E73" s="110" t="str">
        <f>IF($B73="","",IF(ISNUMBER('Plan Cultivos'!$H$12),'Plan Cultivos'!$H$12,""))</f>
        <v/>
      </c>
      <c r="F73" s="110" t="str">
        <f>IF($B73="","",IF(ISNUMBER('Plan Cultivos'!$I$12),'Plan Cultivos'!$I$12,""))</f>
        <v/>
      </c>
      <c r="G73" s="111" t="str">
        <f>IF($B73="","",N('Plan Cultivos'!$L$12))</f>
        <v/>
      </c>
      <c r="H73" s="99" t="str">
        <f>IF($B73="","",N('Plan Cultivos'!$R$12))</f>
        <v/>
      </c>
      <c r="I73" s="111" t="str">
        <f>IF($B73="","",SUMIF('Producción'!$C$5:$C$304,$B73,'Producción'!$H$5:$H$304))</f>
        <v/>
      </c>
      <c r="J73" s="112" t="str">
        <f>IF(OR($B73="",N($H73)=0),"",N($I73)/$H73)</f>
        <v/>
      </c>
      <c r="K73" s="98" t="str">
        <f>IF($B73="","",COUNTIFS('Cronograma'!$B$5:$B$304,$B73,'Cronograma'!$E$5:$E$304,"?*"))</f>
        <v/>
      </c>
      <c r="L73" s="98" t="str">
        <f>IF($B73="","",COUNTIFS('Cronograma'!$B$5:$B$304,$B73,'Cronograma'!$E$5:$E$304,"?*",'Cronograma'!$H$5:$H$304,"&lt;"&amp;TODAY(),'Cronograma'!$M$5:$M$304,"&lt;&gt;Ejecutada",'Cronograma'!$M$5:$M$304,"&lt;&gt;Cancelada"))</f>
        <v/>
      </c>
      <c r="M73" s="100" t="str">
        <f>IF($B73="","",SUMIF('Insumos'!$B$5:$B$304,$B73,'Insumos'!$K$5:$K$304))</f>
        <v/>
      </c>
      <c r="N73" s="100" t="str">
        <f>IF($B73="","",SUMIF('Producción'!$C$5:$C$304,$B73,'Producción'!$L$5:$L$304))</f>
        <v/>
      </c>
      <c r="O73" s="100" t="str">
        <f>IF($B73="","",N($N73)-N($M73))</f>
        <v/>
      </c>
      <c r="P73" s="97" t="str">
        <f>IF($B73="","",'Plan Cultivos'!$V$12&amp;"")</f>
        <v/>
      </c>
      <c r="Q73" s="113" t="str">
        <f>IF($B73="","",N('Plan Cultivos'!$W$12))</f>
        <v/>
      </c>
    </row>
    <row r="74">
      <c r="B74" s="85" t="str">
        <f>IF('Plan Cultivos'!$D$13="","",'Plan Cultivos'!$A$13)</f>
        <v/>
      </c>
      <c r="C74" s="85" t="str">
        <f>IF($B74="","",'Plan Cultivos'!$D$13&amp;"")</f>
        <v/>
      </c>
      <c r="D74" s="85" t="str">
        <f>IF($B74="","",'Plan Cultivos'!$E$13&amp;"")</f>
        <v/>
      </c>
      <c r="E74" s="106" t="str">
        <f>IF($B74="","",IF(ISNUMBER('Plan Cultivos'!$H$13),'Plan Cultivos'!$H$13,""))</f>
        <v/>
      </c>
      <c r="F74" s="106" t="str">
        <f>IF($B74="","",IF(ISNUMBER('Plan Cultivos'!$I$13),'Plan Cultivos'!$I$13,""))</f>
        <v/>
      </c>
      <c r="G74" s="107" t="str">
        <f>IF($B74="","",N('Plan Cultivos'!$L$13))</f>
        <v/>
      </c>
      <c r="H74" s="91" t="str">
        <f>IF($B74="","",N('Plan Cultivos'!$R$13))</f>
        <v/>
      </c>
      <c r="I74" s="107" t="str">
        <f>IF($B74="","",SUMIF('Producción'!$C$5:$C$304,$B74,'Producción'!$H$5:$H$304))</f>
        <v/>
      </c>
      <c r="J74" s="108" t="str">
        <f>IF(OR($B74="",N($H74)=0),"",N($I74)/$H74)</f>
        <v/>
      </c>
      <c r="K74" s="90" t="str">
        <f>IF($B74="","",COUNTIFS('Cronograma'!$B$5:$B$304,$B74,'Cronograma'!$E$5:$E$304,"?*"))</f>
        <v/>
      </c>
      <c r="L74" s="90" t="str">
        <f>IF($B74="","",COUNTIFS('Cronograma'!$B$5:$B$304,$B74,'Cronograma'!$E$5:$E$304,"?*",'Cronograma'!$H$5:$H$304,"&lt;"&amp;TODAY(),'Cronograma'!$M$5:$M$304,"&lt;&gt;Ejecutada",'Cronograma'!$M$5:$M$304,"&lt;&gt;Cancelada"))</f>
        <v/>
      </c>
      <c r="M74" s="92" t="str">
        <f>IF($B74="","",SUMIF('Insumos'!$B$5:$B$304,$B74,'Insumos'!$K$5:$K$304))</f>
        <v/>
      </c>
      <c r="N74" s="92" t="str">
        <f>IF($B74="","",SUMIF('Producción'!$C$5:$C$304,$B74,'Producción'!$L$5:$L$304))</f>
        <v/>
      </c>
      <c r="O74" s="92" t="str">
        <f>IF($B74="","",N($N74)-N($M74))</f>
        <v/>
      </c>
      <c r="P74" s="89" t="str">
        <f>IF($B74="","",'Plan Cultivos'!$V$13&amp;"")</f>
        <v/>
      </c>
      <c r="Q74" s="109" t="str">
        <f>IF($B74="","",N('Plan Cultivos'!$W$13))</f>
        <v/>
      </c>
    </row>
    <row r="75">
      <c r="B75" s="93" t="str">
        <f>IF('Plan Cultivos'!$D$14="","",'Plan Cultivos'!$A$14)</f>
        <v/>
      </c>
      <c r="C75" s="93" t="str">
        <f>IF($B75="","",'Plan Cultivos'!$D$14&amp;"")</f>
        <v/>
      </c>
      <c r="D75" s="93" t="str">
        <f>IF($B75="","",'Plan Cultivos'!$E$14&amp;"")</f>
        <v/>
      </c>
      <c r="E75" s="110" t="str">
        <f>IF($B75="","",IF(ISNUMBER('Plan Cultivos'!$H$14),'Plan Cultivos'!$H$14,""))</f>
        <v/>
      </c>
      <c r="F75" s="110" t="str">
        <f>IF($B75="","",IF(ISNUMBER('Plan Cultivos'!$I$14),'Plan Cultivos'!$I$14,""))</f>
        <v/>
      </c>
      <c r="G75" s="111" t="str">
        <f>IF($B75="","",N('Plan Cultivos'!$L$14))</f>
        <v/>
      </c>
      <c r="H75" s="99" t="str">
        <f>IF($B75="","",N('Plan Cultivos'!$R$14))</f>
        <v/>
      </c>
      <c r="I75" s="111" t="str">
        <f>IF($B75="","",SUMIF('Producción'!$C$5:$C$304,$B75,'Producción'!$H$5:$H$304))</f>
        <v/>
      </c>
      <c r="J75" s="112" t="str">
        <f>IF(OR($B75="",N($H75)=0),"",N($I75)/$H75)</f>
        <v/>
      </c>
      <c r="K75" s="98" t="str">
        <f>IF($B75="","",COUNTIFS('Cronograma'!$B$5:$B$304,$B75,'Cronograma'!$E$5:$E$304,"?*"))</f>
        <v/>
      </c>
      <c r="L75" s="98" t="str">
        <f>IF($B75="","",COUNTIFS('Cronograma'!$B$5:$B$304,$B75,'Cronograma'!$E$5:$E$304,"?*",'Cronograma'!$H$5:$H$304,"&lt;"&amp;TODAY(),'Cronograma'!$M$5:$M$304,"&lt;&gt;Ejecutada",'Cronograma'!$M$5:$M$304,"&lt;&gt;Cancelada"))</f>
        <v/>
      </c>
      <c r="M75" s="100" t="str">
        <f>IF($B75="","",SUMIF('Insumos'!$B$5:$B$304,$B75,'Insumos'!$K$5:$K$304))</f>
        <v/>
      </c>
      <c r="N75" s="100" t="str">
        <f>IF($B75="","",SUMIF('Producción'!$C$5:$C$304,$B75,'Producción'!$L$5:$L$304))</f>
        <v/>
      </c>
      <c r="O75" s="100" t="str">
        <f>IF($B75="","",N($N75)-N($M75))</f>
        <v/>
      </c>
      <c r="P75" s="97" t="str">
        <f>IF($B75="","",'Plan Cultivos'!$V$14&amp;"")</f>
        <v/>
      </c>
      <c r="Q75" s="113" t="str">
        <f>IF($B75="","",N('Plan Cultivos'!$W$14))</f>
        <v/>
      </c>
    </row>
    <row r="76">
      <c r="B76" s="85" t="str">
        <f>IF('Plan Cultivos'!$D$15="","",'Plan Cultivos'!$A$15)</f>
        <v/>
      </c>
      <c r="C76" s="85" t="str">
        <f>IF($B76="","",'Plan Cultivos'!$D$15&amp;"")</f>
        <v/>
      </c>
      <c r="D76" s="85" t="str">
        <f>IF($B76="","",'Plan Cultivos'!$E$15&amp;"")</f>
        <v/>
      </c>
      <c r="E76" s="106" t="str">
        <f>IF($B76="","",IF(ISNUMBER('Plan Cultivos'!$H$15),'Plan Cultivos'!$H$15,""))</f>
        <v/>
      </c>
      <c r="F76" s="106" t="str">
        <f>IF($B76="","",IF(ISNUMBER('Plan Cultivos'!$I$15),'Plan Cultivos'!$I$15,""))</f>
        <v/>
      </c>
      <c r="G76" s="107" t="str">
        <f>IF($B76="","",N('Plan Cultivos'!$L$15))</f>
        <v/>
      </c>
      <c r="H76" s="91" t="str">
        <f>IF($B76="","",N('Plan Cultivos'!$R$15))</f>
        <v/>
      </c>
      <c r="I76" s="107" t="str">
        <f>IF($B76="","",SUMIF('Producción'!$C$5:$C$304,$B76,'Producción'!$H$5:$H$304))</f>
        <v/>
      </c>
      <c r="J76" s="108" t="str">
        <f>IF(OR($B76="",N($H76)=0),"",N($I76)/$H76)</f>
        <v/>
      </c>
      <c r="K76" s="90" t="str">
        <f>IF($B76="","",COUNTIFS('Cronograma'!$B$5:$B$304,$B76,'Cronograma'!$E$5:$E$304,"?*"))</f>
        <v/>
      </c>
      <c r="L76" s="90" t="str">
        <f>IF($B76="","",COUNTIFS('Cronograma'!$B$5:$B$304,$B76,'Cronograma'!$E$5:$E$304,"?*",'Cronograma'!$H$5:$H$304,"&lt;"&amp;TODAY(),'Cronograma'!$M$5:$M$304,"&lt;&gt;Ejecutada",'Cronograma'!$M$5:$M$304,"&lt;&gt;Cancelada"))</f>
        <v/>
      </c>
      <c r="M76" s="92" t="str">
        <f>IF($B76="","",SUMIF('Insumos'!$B$5:$B$304,$B76,'Insumos'!$K$5:$K$304))</f>
        <v/>
      </c>
      <c r="N76" s="92" t="str">
        <f>IF($B76="","",SUMIF('Producción'!$C$5:$C$304,$B76,'Producción'!$L$5:$L$304))</f>
        <v/>
      </c>
      <c r="O76" s="92" t="str">
        <f>IF($B76="","",N($N76)-N($M76))</f>
        <v/>
      </c>
      <c r="P76" s="89" t="str">
        <f>IF($B76="","",'Plan Cultivos'!$V$15&amp;"")</f>
        <v/>
      </c>
      <c r="Q76" s="109" t="str">
        <f>IF($B76="","",N('Plan Cultivos'!$W$15))</f>
        <v/>
      </c>
    </row>
    <row r="77">
      <c r="B77" s="93" t="str">
        <f>IF('Plan Cultivos'!$D$16="","",'Plan Cultivos'!$A$16)</f>
        <v/>
      </c>
      <c r="C77" s="93" t="str">
        <f>IF($B77="","",'Plan Cultivos'!$D$16&amp;"")</f>
        <v/>
      </c>
      <c r="D77" s="93" t="str">
        <f>IF($B77="","",'Plan Cultivos'!$E$16&amp;"")</f>
        <v/>
      </c>
      <c r="E77" s="110" t="str">
        <f>IF($B77="","",IF(ISNUMBER('Plan Cultivos'!$H$16),'Plan Cultivos'!$H$16,""))</f>
        <v/>
      </c>
      <c r="F77" s="110" t="str">
        <f>IF($B77="","",IF(ISNUMBER('Plan Cultivos'!$I$16),'Plan Cultivos'!$I$16,""))</f>
        <v/>
      </c>
      <c r="G77" s="111" t="str">
        <f>IF($B77="","",N('Plan Cultivos'!$L$16))</f>
        <v/>
      </c>
      <c r="H77" s="99" t="str">
        <f>IF($B77="","",N('Plan Cultivos'!$R$16))</f>
        <v/>
      </c>
      <c r="I77" s="111" t="str">
        <f>IF($B77="","",SUMIF('Producción'!$C$5:$C$304,$B77,'Producción'!$H$5:$H$304))</f>
        <v/>
      </c>
      <c r="J77" s="112" t="str">
        <f>IF(OR($B77="",N($H77)=0),"",N($I77)/$H77)</f>
        <v/>
      </c>
      <c r="K77" s="98" t="str">
        <f>IF($B77="","",COUNTIFS('Cronograma'!$B$5:$B$304,$B77,'Cronograma'!$E$5:$E$304,"?*"))</f>
        <v/>
      </c>
      <c r="L77" s="98" t="str">
        <f>IF($B77="","",COUNTIFS('Cronograma'!$B$5:$B$304,$B77,'Cronograma'!$E$5:$E$304,"?*",'Cronograma'!$H$5:$H$304,"&lt;"&amp;TODAY(),'Cronograma'!$M$5:$M$304,"&lt;&gt;Ejecutada",'Cronograma'!$M$5:$M$304,"&lt;&gt;Cancelada"))</f>
        <v/>
      </c>
      <c r="M77" s="100" t="str">
        <f>IF($B77="","",SUMIF('Insumos'!$B$5:$B$304,$B77,'Insumos'!$K$5:$K$304))</f>
        <v/>
      </c>
      <c r="N77" s="100" t="str">
        <f>IF($B77="","",SUMIF('Producción'!$C$5:$C$304,$B77,'Producción'!$L$5:$L$304))</f>
        <v/>
      </c>
      <c r="O77" s="100" t="str">
        <f>IF($B77="","",N($N77)-N($M77))</f>
        <v/>
      </c>
      <c r="P77" s="97" t="str">
        <f>IF($B77="","",'Plan Cultivos'!$V$16&amp;"")</f>
        <v/>
      </c>
      <c r="Q77" s="113" t="str">
        <f>IF($B77="","",N('Plan Cultivos'!$W$16))</f>
        <v/>
      </c>
    </row>
    <row r="78">
      <c r="B78" s="85" t="str">
        <f>IF('Plan Cultivos'!$D$17="","",'Plan Cultivos'!$A$17)</f>
        <v/>
      </c>
      <c r="C78" s="85" t="str">
        <f>IF($B78="","",'Plan Cultivos'!$D$17&amp;"")</f>
        <v/>
      </c>
      <c r="D78" s="85" t="str">
        <f>IF($B78="","",'Plan Cultivos'!$E$17&amp;"")</f>
        <v/>
      </c>
      <c r="E78" s="106" t="str">
        <f>IF($B78="","",IF(ISNUMBER('Plan Cultivos'!$H$17),'Plan Cultivos'!$H$17,""))</f>
        <v/>
      </c>
      <c r="F78" s="106" t="str">
        <f>IF($B78="","",IF(ISNUMBER('Plan Cultivos'!$I$17),'Plan Cultivos'!$I$17,""))</f>
        <v/>
      </c>
      <c r="G78" s="107" t="str">
        <f>IF($B78="","",N('Plan Cultivos'!$L$17))</f>
        <v/>
      </c>
      <c r="H78" s="91" t="str">
        <f>IF($B78="","",N('Plan Cultivos'!$R$17))</f>
        <v/>
      </c>
      <c r="I78" s="107" t="str">
        <f>IF($B78="","",SUMIF('Producción'!$C$5:$C$304,$B78,'Producción'!$H$5:$H$304))</f>
        <v/>
      </c>
      <c r="J78" s="108" t="str">
        <f>IF(OR($B78="",N($H78)=0),"",N($I78)/$H78)</f>
        <v/>
      </c>
      <c r="K78" s="90" t="str">
        <f>IF($B78="","",COUNTIFS('Cronograma'!$B$5:$B$304,$B78,'Cronograma'!$E$5:$E$304,"?*"))</f>
        <v/>
      </c>
      <c r="L78" s="90" t="str">
        <f>IF($B78="","",COUNTIFS('Cronograma'!$B$5:$B$304,$B78,'Cronograma'!$E$5:$E$304,"?*",'Cronograma'!$H$5:$H$304,"&lt;"&amp;TODAY(),'Cronograma'!$M$5:$M$304,"&lt;&gt;Ejecutada",'Cronograma'!$M$5:$M$304,"&lt;&gt;Cancelada"))</f>
        <v/>
      </c>
      <c r="M78" s="92" t="str">
        <f>IF($B78="","",SUMIF('Insumos'!$B$5:$B$304,$B78,'Insumos'!$K$5:$K$304))</f>
        <v/>
      </c>
      <c r="N78" s="92" t="str">
        <f>IF($B78="","",SUMIF('Producción'!$C$5:$C$304,$B78,'Producción'!$L$5:$L$304))</f>
        <v/>
      </c>
      <c r="O78" s="92" t="str">
        <f>IF($B78="","",N($N78)-N($M78))</f>
        <v/>
      </c>
      <c r="P78" s="89" t="str">
        <f>IF($B78="","",'Plan Cultivos'!$V$17&amp;"")</f>
        <v/>
      </c>
      <c r="Q78" s="109" t="str">
        <f>IF($B78="","",N('Plan Cultivos'!$W$17))</f>
        <v/>
      </c>
    </row>
    <row r="79">
      <c r="B79" s="93" t="str">
        <f>IF('Plan Cultivos'!$D$18="","",'Plan Cultivos'!$A$18)</f>
        <v/>
      </c>
      <c r="C79" s="93" t="str">
        <f>IF($B79="","",'Plan Cultivos'!$D$18&amp;"")</f>
        <v/>
      </c>
      <c r="D79" s="93" t="str">
        <f>IF($B79="","",'Plan Cultivos'!$E$18&amp;"")</f>
        <v/>
      </c>
      <c r="E79" s="110" t="str">
        <f>IF($B79="","",IF(ISNUMBER('Plan Cultivos'!$H$18),'Plan Cultivos'!$H$18,""))</f>
        <v/>
      </c>
      <c r="F79" s="110" t="str">
        <f>IF($B79="","",IF(ISNUMBER('Plan Cultivos'!$I$18),'Plan Cultivos'!$I$18,""))</f>
        <v/>
      </c>
      <c r="G79" s="111" t="str">
        <f>IF($B79="","",N('Plan Cultivos'!$L$18))</f>
        <v/>
      </c>
      <c r="H79" s="99" t="str">
        <f>IF($B79="","",N('Plan Cultivos'!$R$18))</f>
        <v/>
      </c>
      <c r="I79" s="111" t="str">
        <f>IF($B79="","",SUMIF('Producción'!$C$5:$C$304,$B79,'Producción'!$H$5:$H$304))</f>
        <v/>
      </c>
      <c r="J79" s="112" t="str">
        <f>IF(OR($B79="",N($H79)=0),"",N($I79)/$H79)</f>
        <v/>
      </c>
      <c r="K79" s="98" t="str">
        <f>IF($B79="","",COUNTIFS('Cronograma'!$B$5:$B$304,$B79,'Cronograma'!$E$5:$E$304,"?*"))</f>
        <v/>
      </c>
      <c r="L79" s="98" t="str">
        <f>IF($B79="","",COUNTIFS('Cronograma'!$B$5:$B$304,$B79,'Cronograma'!$E$5:$E$304,"?*",'Cronograma'!$H$5:$H$304,"&lt;"&amp;TODAY(),'Cronograma'!$M$5:$M$304,"&lt;&gt;Ejecutada",'Cronograma'!$M$5:$M$304,"&lt;&gt;Cancelada"))</f>
        <v/>
      </c>
      <c r="M79" s="100" t="str">
        <f>IF($B79="","",SUMIF('Insumos'!$B$5:$B$304,$B79,'Insumos'!$K$5:$K$304))</f>
        <v/>
      </c>
      <c r="N79" s="100" t="str">
        <f>IF($B79="","",SUMIF('Producción'!$C$5:$C$304,$B79,'Producción'!$L$5:$L$304))</f>
        <v/>
      </c>
      <c r="O79" s="100" t="str">
        <f>IF($B79="","",N($N79)-N($M79))</f>
        <v/>
      </c>
      <c r="P79" s="97" t="str">
        <f>IF($B79="","",'Plan Cultivos'!$V$18&amp;"")</f>
        <v/>
      </c>
      <c r="Q79" s="113" t="str">
        <f>IF($B79="","",N('Plan Cultivos'!$W$18))</f>
        <v/>
      </c>
    </row>
    <row r="80">
      <c r="B80" s="85" t="str">
        <f>IF('Plan Cultivos'!$D$19="","",'Plan Cultivos'!$A$19)</f>
        <v/>
      </c>
      <c r="C80" s="85" t="str">
        <f>IF($B80="","",'Plan Cultivos'!$D$19&amp;"")</f>
        <v/>
      </c>
      <c r="D80" s="85" t="str">
        <f>IF($B80="","",'Plan Cultivos'!$E$19&amp;"")</f>
        <v/>
      </c>
      <c r="E80" s="106" t="str">
        <f>IF($B80="","",IF(ISNUMBER('Plan Cultivos'!$H$19),'Plan Cultivos'!$H$19,""))</f>
        <v/>
      </c>
      <c r="F80" s="106" t="str">
        <f>IF($B80="","",IF(ISNUMBER('Plan Cultivos'!$I$19),'Plan Cultivos'!$I$19,""))</f>
        <v/>
      </c>
      <c r="G80" s="107" t="str">
        <f>IF($B80="","",N('Plan Cultivos'!$L$19))</f>
        <v/>
      </c>
      <c r="H80" s="91" t="str">
        <f>IF($B80="","",N('Plan Cultivos'!$R$19))</f>
        <v/>
      </c>
      <c r="I80" s="107" t="str">
        <f>IF($B80="","",SUMIF('Producción'!$C$5:$C$304,$B80,'Producción'!$H$5:$H$304))</f>
        <v/>
      </c>
      <c r="J80" s="108" t="str">
        <f>IF(OR($B80="",N($H80)=0),"",N($I80)/$H80)</f>
        <v/>
      </c>
      <c r="K80" s="90" t="str">
        <f>IF($B80="","",COUNTIFS('Cronograma'!$B$5:$B$304,$B80,'Cronograma'!$E$5:$E$304,"?*"))</f>
        <v/>
      </c>
      <c r="L80" s="90" t="str">
        <f>IF($B80="","",COUNTIFS('Cronograma'!$B$5:$B$304,$B80,'Cronograma'!$E$5:$E$304,"?*",'Cronograma'!$H$5:$H$304,"&lt;"&amp;TODAY(),'Cronograma'!$M$5:$M$304,"&lt;&gt;Ejecutada",'Cronograma'!$M$5:$M$304,"&lt;&gt;Cancelada"))</f>
        <v/>
      </c>
      <c r="M80" s="92" t="str">
        <f>IF($B80="","",SUMIF('Insumos'!$B$5:$B$304,$B80,'Insumos'!$K$5:$K$304))</f>
        <v/>
      </c>
      <c r="N80" s="92" t="str">
        <f>IF($B80="","",SUMIF('Producción'!$C$5:$C$304,$B80,'Producción'!$L$5:$L$304))</f>
        <v/>
      </c>
      <c r="O80" s="92" t="str">
        <f>IF($B80="","",N($N80)-N($M80))</f>
        <v/>
      </c>
      <c r="P80" s="89" t="str">
        <f>IF($B80="","",'Plan Cultivos'!$V$19&amp;"")</f>
        <v/>
      </c>
      <c r="Q80" s="109" t="str">
        <f>IF($B80="","",N('Plan Cultivos'!$W$19))</f>
        <v/>
      </c>
    </row>
    <row r="81">
      <c r="B81" s="93" t="str">
        <f>IF('Plan Cultivos'!$D$20="","",'Plan Cultivos'!$A$20)</f>
        <v/>
      </c>
      <c r="C81" s="93" t="str">
        <f>IF($B81="","",'Plan Cultivos'!$D$20&amp;"")</f>
        <v/>
      </c>
      <c r="D81" s="93" t="str">
        <f>IF($B81="","",'Plan Cultivos'!$E$20&amp;"")</f>
        <v/>
      </c>
      <c r="E81" s="110" t="str">
        <f>IF($B81="","",IF(ISNUMBER('Plan Cultivos'!$H$20),'Plan Cultivos'!$H$20,""))</f>
        <v/>
      </c>
      <c r="F81" s="110" t="str">
        <f>IF($B81="","",IF(ISNUMBER('Plan Cultivos'!$I$20),'Plan Cultivos'!$I$20,""))</f>
        <v/>
      </c>
      <c r="G81" s="111" t="str">
        <f>IF($B81="","",N('Plan Cultivos'!$L$20))</f>
        <v/>
      </c>
      <c r="H81" s="99" t="str">
        <f>IF($B81="","",N('Plan Cultivos'!$R$20))</f>
        <v/>
      </c>
      <c r="I81" s="111" t="str">
        <f>IF($B81="","",SUMIF('Producción'!$C$5:$C$304,$B81,'Producción'!$H$5:$H$304))</f>
        <v/>
      </c>
      <c r="J81" s="112" t="str">
        <f>IF(OR($B81="",N($H81)=0),"",N($I81)/$H81)</f>
        <v/>
      </c>
      <c r="K81" s="98" t="str">
        <f>IF($B81="","",COUNTIFS('Cronograma'!$B$5:$B$304,$B81,'Cronograma'!$E$5:$E$304,"?*"))</f>
        <v/>
      </c>
      <c r="L81" s="98" t="str">
        <f>IF($B81="","",COUNTIFS('Cronograma'!$B$5:$B$304,$B81,'Cronograma'!$E$5:$E$304,"?*",'Cronograma'!$H$5:$H$304,"&lt;"&amp;TODAY(),'Cronograma'!$M$5:$M$304,"&lt;&gt;Ejecutada",'Cronograma'!$M$5:$M$304,"&lt;&gt;Cancelada"))</f>
        <v/>
      </c>
      <c r="M81" s="100" t="str">
        <f>IF($B81="","",SUMIF('Insumos'!$B$5:$B$304,$B81,'Insumos'!$K$5:$K$304))</f>
        <v/>
      </c>
      <c r="N81" s="100" t="str">
        <f>IF($B81="","",SUMIF('Producción'!$C$5:$C$304,$B81,'Producción'!$L$5:$L$304))</f>
        <v/>
      </c>
      <c r="O81" s="100" t="str">
        <f>IF($B81="","",N($N81)-N($M81))</f>
        <v/>
      </c>
      <c r="P81" s="97" t="str">
        <f>IF($B81="","",'Plan Cultivos'!$V$20&amp;"")</f>
        <v/>
      </c>
      <c r="Q81" s="113" t="str">
        <f>IF($B81="","",N('Plan Cultivos'!$W$20))</f>
        <v/>
      </c>
    </row>
    <row r="82">
      <c r="B82" s="85" t="str">
        <f>IF('Plan Cultivos'!$D$21="","",'Plan Cultivos'!$A$21)</f>
        <v/>
      </c>
      <c r="C82" s="85" t="str">
        <f>IF($B82="","",'Plan Cultivos'!$D$21&amp;"")</f>
        <v/>
      </c>
      <c r="D82" s="85" t="str">
        <f>IF($B82="","",'Plan Cultivos'!$E$21&amp;"")</f>
        <v/>
      </c>
      <c r="E82" s="106" t="str">
        <f>IF($B82="","",IF(ISNUMBER('Plan Cultivos'!$H$21),'Plan Cultivos'!$H$21,""))</f>
        <v/>
      </c>
      <c r="F82" s="106" t="str">
        <f>IF($B82="","",IF(ISNUMBER('Plan Cultivos'!$I$21),'Plan Cultivos'!$I$21,""))</f>
        <v/>
      </c>
      <c r="G82" s="107" t="str">
        <f>IF($B82="","",N('Plan Cultivos'!$L$21))</f>
        <v/>
      </c>
      <c r="H82" s="91" t="str">
        <f>IF($B82="","",N('Plan Cultivos'!$R$21))</f>
        <v/>
      </c>
      <c r="I82" s="107" t="str">
        <f>IF($B82="","",SUMIF('Producción'!$C$5:$C$304,$B82,'Producción'!$H$5:$H$304))</f>
        <v/>
      </c>
      <c r="J82" s="108" t="str">
        <f>IF(OR($B82="",N($H82)=0),"",N($I82)/$H82)</f>
        <v/>
      </c>
      <c r="K82" s="90" t="str">
        <f>IF($B82="","",COUNTIFS('Cronograma'!$B$5:$B$304,$B82,'Cronograma'!$E$5:$E$304,"?*"))</f>
        <v/>
      </c>
      <c r="L82" s="90" t="str">
        <f>IF($B82="","",COUNTIFS('Cronograma'!$B$5:$B$304,$B82,'Cronograma'!$E$5:$E$304,"?*",'Cronograma'!$H$5:$H$304,"&lt;"&amp;TODAY(),'Cronograma'!$M$5:$M$304,"&lt;&gt;Ejecutada",'Cronograma'!$M$5:$M$304,"&lt;&gt;Cancelada"))</f>
        <v/>
      </c>
      <c r="M82" s="92" t="str">
        <f>IF($B82="","",SUMIF('Insumos'!$B$5:$B$304,$B82,'Insumos'!$K$5:$K$304))</f>
        <v/>
      </c>
      <c r="N82" s="92" t="str">
        <f>IF($B82="","",SUMIF('Producción'!$C$5:$C$304,$B82,'Producción'!$L$5:$L$304))</f>
        <v/>
      </c>
      <c r="O82" s="92" t="str">
        <f>IF($B82="","",N($N82)-N($M82))</f>
        <v/>
      </c>
      <c r="P82" s="89" t="str">
        <f>IF($B82="","",'Plan Cultivos'!$V$21&amp;"")</f>
        <v/>
      </c>
      <c r="Q82" s="109" t="str">
        <f>IF($B82="","",N('Plan Cultivos'!$W$21))</f>
        <v/>
      </c>
    </row>
    <row r="83">
      <c r="B83" s="93" t="str">
        <f>IF('Plan Cultivos'!$D$22="","",'Plan Cultivos'!$A$22)</f>
        <v/>
      </c>
      <c r="C83" s="93" t="str">
        <f>IF($B83="","",'Plan Cultivos'!$D$22&amp;"")</f>
        <v/>
      </c>
      <c r="D83" s="93" t="str">
        <f>IF($B83="","",'Plan Cultivos'!$E$22&amp;"")</f>
        <v/>
      </c>
      <c r="E83" s="110" t="str">
        <f>IF($B83="","",IF(ISNUMBER('Plan Cultivos'!$H$22),'Plan Cultivos'!$H$22,""))</f>
        <v/>
      </c>
      <c r="F83" s="110" t="str">
        <f>IF($B83="","",IF(ISNUMBER('Plan Cultivos'!$I$22),'Plan Cultivos'!$I$22,""))</f>
        <v/>
      </c>
      <c r="G83" s="111" t="str">
        <f>IF($B83="","",N('Plan Cultivos'!$L$22))</f>
        <v/>
      </c>
      <c r="H83" s="99" t="str">
        <f>IF($B83="","",N('Plan Cultivos'!$R$22))</f>
        <v/>
      </c>
      <c r="I83" s="111" t="str">
        <f>IF($B83="","",SUMIF('Producción'!$C$5:$C$304,$B83,'Producción'!$H$5:$H$304))</f>
        <v/>
      </c>
      <c r="J83" s="112" t="str">
        <f>IF(OR($B83="",N($H83)=0),"",N($I83)/$H83)</f>
        <v/>
      </c>
      <c r="K83" s="98" t="str">
        <f>IF($B83="","",COUNTIFS('Cronograma'!$B$5:$B$304,$B83,'Cronograma'!$E$5:$E$304,"?*"))</f>
        <v/>
      </c>
      <c r="L83" s="98" t="str">
        <f>IF($B83="","",COUNTIFS('Cronograma'!$B$5:$B$304,$B83,'Cronograma'!$E$5:$E$304,"?*",'Cronograma'!$H$5:$H$304,"&lt;"&amp;TODAY(),'Cronograma'!$M$5:$M$304,"&lt;&gt;Ejecutada",'Cronograma'!$M$5:$M$304,"&lt;&gt;Cancelada"))</f>
        <v/>
      </c>
      <c r="M83" s="100" t="str">
        <f>IF($B83="","",SUMIF('Insumos'!$B$5:$B$304,$B83,'Insumos'!$K$5:$K$304))</f>
        <v/>
      </c>
      <c r="N83" s="100" t="str">
        <f>IF($B83="","",SUMIF('Producción'!$C$5:$C$304,$B83,'Producción'!$L$5:$L$304))</f>
        <v/>
      </c>
      <c r="O83" s="100" t="str">
        <f>IF($B83="","",N($N83)-N($M83))</f>
        <v/>
      </c>
      <c r="P83" s="97" t="str">
        <f>IF($B83="","",'Plan Cultivos'!$V$22&amp;"")</f>
        <v/>
      </c>
      <c r="Q83" s="113" t="str">
        <f>IF($B83="","",N('Plan Cultivos'!$W$22))</f>
        <v/>
      </c>
    </row>
    <row r="84">
      <c r="B84" s="85" t="str">
        <f>IF('Plan Cultivos'!$D$23="","",'Plan Cultivos'!$A$23)</f>
        <v/>
      </c>
      <c r="C84" s="85" t="str">
        <f>IF($B84="","",'Plan Cultivos'!$D$23&amp;"")</f>
        <v/>
      </c>
      <c r="D84" s="85" t="str">
        <f>IF($B84="","",'Plan Cultivos'!$E$23&amp;"")</f>
        <v/>
      </c>
      <c r="E84" s="106" t="str">
        <f>IF($B84="","",IF(ISNUMBER('Plan Cultivos'!$H$23),'Plan Cultivos'!$H$23,""))</f>
        <v/>
      </c>
      <c r="F84" s="106" t="str">
        <f>IF($B84="","",IF(ISNUMBER('Plan Cultivos'!$I$23),'Plan Cultivos'!$I$23,""))</f>
        <v/>
      </c>
      <c r="G84" s="107" t="str">
        <f>IF($B84="","",N('Plan Cultivos'!$L$23))</f>
        <v/>
      </c>
      <c r="H84" s="91" t="str">
        <f>IF($B84="","",N('Plan Cultivos'!$R$23))</f>
        <v/>
      </c>
      <c r="I84" s="107" t="str">
        <f>IF($B84="","",SUMIF('Producción'!$C$5:$C$304,$B84,'Producción'!$H$5:$H$304))</f>
        <v/>
      </c>
      <c r="J84" s="108" t="str">
        <f>IF(OR($B84="",N($H84)=0),"",N($I84)/$H84)</f>
        <v/>
      </c>
      <c r="K84" s="90" t="str">
        <f>IF($B84="","",COUNTIFS('Cronograma'!$B$5:$B$304,$B84,'Cronograma'!$E$5:$E$304,"?*"))</f>
        <v/>
      </c>
      <c r="L84" s="90" t="str">
        <f>IF($B84="","",COUNTIFS('Cronograma'!$B$5:$B$304,$B84,'Cronograma'!$E$5:$E$304,"?*",'Cronograma'!$H$5:$H$304,"&lt;"&amp;TODAY(),'Cronograma'!$M$5:$M$304,"&lt;&gt;Ejecutada",'Cronograma'!$M$5:$M$304,"&lt;&gt;Cancelada"))</f>
        <v/>
      </c>
      <c r="M84" s="92" t="str">
        <f>IF($B84="","",SUMIF('Insumos'!$B$5:$B$304,$B84,'Insumos'!$K$5:$K$304))</f>
        <v/>
      </c>
      <c r="N84" s="92" t="str">
        <f>IF($B84="","",SUMIF('Producción'!$C$5:$C$304,$B84,'Producción'!$L$5:$L$304))</f>
        <v/>
      </c>
      <c r="O84" s="92" t="str">
        <f>IF($B84="","",N($N84)-N($M84))</f>
        <v/>
      </c>
      <c r="P84" s="89" t="str">
        <f>IF($B84="","",'Plan Cultivos'!$V$23&amp;"")</f>
        <v/>
      </c>
      <c r="Q84" s="109" t="str">
        <f>IF($B84="","",N('Plan Cultivos'!$W$23))</f>
        <v/>
      </c>
    </row>
    <row r="85">
      <c r="B85" s="93" t="str">
        <f>IF('Plan Cultivos'!$D$24="","",'Plan Cultivos'!$A$24)</f>
        <v/>
      </c>
      <c r="C85" s="93" t="str">
        <f>IF($B85="","",'Plan Cultivos'!$D$24&amp;"")</f>
        <v/>
      </c>
      <c r="D85" s="93" t="str">
        <f>IF($B85="","",'Plan Cultivos'!$E$24&amp;"")</f>
        <v/>
      </c>
      <c r="E85" s="110" t="str">
        <f>IF($B85="","",IF(ISNUMBER('Plan Cultivos'!$H$24),'Plan Cultivos'!$H$24,""))</f>
        <v/>
      </c>
      <c r="F85" s="110" t="str">
        <f>IF($B85="","",IF(ISNUMBER('Plan Cultivos'!$I$24),'Plan Cultivos'!$I$24,""))</f>
        <v/>
      </c>
      <c r="G85" s="111" t="str">
        <f>IF($B85="","",N('Plan Cultivos'!$L$24))</f>
        <v/>
      </c>
      <c r="H85" s="99" t="str">
        <f>IF($B85="","",N('Plan Cultivos'!$R$24))</f>
        <v/>
      </c>
      <c r="I85" s="111" t="str">
        <f>IF($B85="","",SUMIF('Producción'!$C$5:$C$304,$B85,'Producción'!$H$5:$H$304))</f>
        <v/>
      </c>
      <c r="J85" s="112" t="str">
        <f>IF(OR($B85="",N($H85)=0),"",N($I85)/$H85)</f>
        <v/>
      </c>
      <c r="K85" s="98" t="str">
        <f>IF($B85="","",COUNTIFS('Cronograma'!$B$5:$B$304,$B85,'Cronograma'!$E$5:$E$304,"?*"))</f>
        <v/>
      </c>
      <c r="L85" s="98" t="str">
        <f>IF($B85="","",COUNTIFS('Cronograma'!$B$5:$B$304,$B85,'Cronograma'!$E$5:$E$304,"?*",'Cronograma'!$H$5:$H$304,"&lt;"&amp;TODAY(),'Cronograma'!$M$5:$M$304,"&lt;&gt;Ejecutada",'Cronograma'!$M$5:$M$304,"&lt;&gt;Cancelada"))</f>
        <v/>
      </c>
      <c r="M85" s="100" t="str">
        <f>IF($B85="","",SUMIF('Insumos'!$B$5:$B$304,$B85,'Insumos'!$K$5:$K$304))</f>
        <v/>
      </c>
      <c r="N85" s="100" t="str">
        <f>IF($B85="","",SUMIF('Producción'!$C$5:$C$304,$B85,'Producción'!$L$5:$L$304))</f>
        <v/>
      </c>
      <c r="O85" s="100" t="str">
        <f>IF($B85="","",N($N85)-N($M85))</f>
        <v/>
      </c>
      <c r="P85" s="97" t="str">
        <f>IF($B85="","",'Plan Cultivos'!$V$24&amp;"")</f>
        <v/>
      </c>
      <c r="Q85" s="113" t="str">
        <f>IF($B85="","",N('Plan Cultivos'!$W$24))</f>
        <v/>
      </c>
    </row>
    <row r="86">
      <c r="B86" s="85" t="str">
        <f>IF('Plan Cultivos'!$D$25="","",'Plan Cultivos'!$A$25)</f>
        <v/>
      </c>
      <c r="C86" s="85" t="str">
        <f>IF($B86="","",'Plan Cultivos'!$D$25&amp;"")</f>
        <v/>
      </c>
      <c r="D86" s="85" t="str">
        <f>IF($B86="","",'Plan Cultivos'!$E$25&amp;"")</f>
        <v/>
      </c>
      <c r="E86" s="106" t="str">
        <f>IF($B86="","",IF(ISNUMBER('Plan Cultivos'!$H$25),'Plan Cultivos'!$H$25,""))</f>
        <v/>
      </c>
      <c r="F86" s="106" t="str">
        <f>IF($B86="","",IF(ISNUMBER('Plan Cultivos'!$I$25),'Plan Cultivos'!$I$25,""))</f>
        <v/>
      </c>
      <c r="G86" s="107" t="str">
        <f>IF($B86="","",N('Plan Cultivos'!$L$25))</f>
        <v/>
      </c>
      <c r="H86" s="91" t="str">
        <f>IF($B86="","",N('Plan Cultivos'!$R$25))</f>
        <v/>
      </c>
      <c r="I86" s="107" t="str">
        <f>IF($B86="","",SUMIF('Producción'!$C$5:$C$304,$B86,'Producción'!$H$5:$H$304))</f>
        <v/>
      </c>
      <c r="J86" s="108" t="str">
        <f>IF(OR($B86="",N($H86)=0),"",N($I86)/$H86)</f>
        <v/>
      </c>
      <c r="K86" s="90" t="str">
        <f>IF($B86="","",COUNTIFS('Cronograma'!$B$5:$B$304,$B86,'Cronograma'!$E$5:$E$304,"?*"))</f>
        <v/>
      </c>
      <c r="L86" s="90" t="str">
        <f>IF($B86="","",COUNTIFS('Cronograma'!$B$5:$B$304,$B86,'Cronograma'!$E$5:$E$304,"?*",'Cronograma'!$H$5:$H$304,"&lt;"&amp;TODAY(),'Cronograma'!$M$5:$M$304,"&lt;&gt;Ejecutada",'Cronograma'!$M$5:$M$304,"&lt;&gt;Cancelada"))</f>
        <v/>
      </c>
      <c r="M86" s="92" t="str">
        <f>IF($B86="","",SUMIF('Insumos'!$B$5:$B$304,$B86,'Insumos'!$K$5:$K$304))</f>
        <v/>
      </c>
      <c r="N86" s="92" t="str">
        <f>IF($B86="","",SUMIF('Producción'!$C$5:$C$304,$B86,'Producción'!$L$5:$L$304))</f>
        <v/>
      </c>
      <c r="O86" s="92" t="str">
        <f>IF($B86="","",N($N86)-N($M86))</f>
        <v/>
      </c>
      <c r="P86" s="89" t="str">
        <f>IF($B86="","",'Plan Cultivos'!$V$25&amp;"")</f>
        <v/>
      </c>
      <c r="Q86" s="109" t="str">
        <f>IF($B86="","",N('Plan Cultivos'!$W$25))</f>
        <v/>
      </c>
    </row>
    <row r="87">
      <c r="B87" s="93" t="str">
        <f>IF('Plan Cultivos'!$D$26="","",'Plan Cultivos'!$A$26)</f>
        <v/>
      </c>
      <c r="C87" s="93" t="str">
        <f>IF($B87="","",'Plan Cultivos'!$D$26&amp;"")</f>
        <v/>
      </c>
      <c r="D87" s="93" t="str">
        <f>IF($B87="","",'Plan Cultivos'!$E$26&amp;"")</f>
        <v/>
      </c>
      <c r="E87" s="110" t="str">
        <f>IF($B87="","",IF(ISNUMBER('Plan Cultivos'!$H$26),'Plan Cultivos'!$H$26,""))</f>
        <v/>
      </c>
      <c r="F87" s="110" t="str">
        <f>IF($B87="","",IF(ISNUMBER('Plan Cultivos'!$I$26),'Plan Cultivos'!$I$26,""))</f>
        <v/>
      </c>
      <c r="G87" s="111" t="str">
        <f>IF($B87="","",N('Plan Cultivos'!$L$26))</f>
        <v/>
      </c>
      <c r="H87" s="99" t="str">
        <f>IF($B87="","",N('Plan Cultivos'!$R$26))</f>
        <v/>
      </c>
      <c r="I87" s="111" t="str">
        <f>IF($B87="","",SUMIF('Producción'!$C$5:$C$304,$B87,'Producción'!$H$5:$H$304))</f>
        <v/>
      </c>
      <c r="J87" s="112" t="str">
        <f>IF(OR($B87="",N($H87)=0),"",N($I87)/$H87)</f>
        <v/>
      </c>
      <c r="K87" s="98" t="str">
        <f>IF($B87="","",COUNTIFS('Cronograma'!$B$5:$B$304,$B87,'Cronograma'!$E$5:$E$304,"?*"))</f>
        <v/>
      </c>
      <c r="L87" s="98" t="str">
        <f>IF($B87="","",COUNTIFS('Cronograma'!$B$5:$B$304,$B87,'Cronograma'!$E$5:$E$304,"?*",'Cronograma'!$H$5:$H$304,"&lt;"&amp;TODAY(),'Cronograma'!$M$5:$M$304,"&lt;&gt;Ejecutada",'Cronograma'!$M$5:$M$304,"&lt;&gt;Cancelada"))</f>
        <v/>
      </c>
      <c r="M87" s="100" t="str">
        <f>IF($B87="","",SUMIF('Insumos'!$B$5:$B$304,$B87,'Insumos'!$K$5:$K$304))</f>
        <v/>
      </c>
      <c r="N87" s="100" t="str">
        <f>IF($B87="","",SUMIF('Producción'!$C$5:$C$304,$B87,'Producción'!$L$5:$L$304))</f>
        <v/>
      </c>
      <c r="O87" s="100" t="str">
        <f>IF($B87="","",N($N87)-N($M87))</f>
        <v/>
      </c>
      <c r="P87" s="97" t="str">
        <f>IF($B87="","",'Plan Cultivos'!$V$26&amp;"")</f>
        <v/>
      </c>
      <c r="Q87" s="113" t="str">
        <f>IF($B87="","",N('Plan Cultivos'!$W$26))</f>
        <v/>
      </c>
    </row>
    <row r="88">
      <c r="B88" s="85" t="str">
        <f>IF('Plan Cultivos'!$D$27="","",'Plan Cultivos'!$A$27)</f>
        <v/>
      </c>
      <c r="C88" s="85" t="str">
        <f>IF($B88="","",'Plan Cultivos'!$D$27&amp;"")</f>
        <v/>
      </c>
      <c r="D88" s="85" t="str">
        <f>IF($B88="","",'Plan Cultivos'!$E$27&amp;"")</f>
        <v/>
      </c>
      <c r="E88" s="106" t="str">
        <f>IF($B88="","",IF(ISNUMBER('Plan Cultivos'!$H$27),'Plan Cultivos'!$H$27,""))</f>
        <v/>
      </c>
      <c r="F88" s="106" t="str">
        <f>IF($B88="","",IF(ISNUMBER('Plan Cultivos'!$I$27),'Plan Cultivos'!$I$27,""))</f>
        <v/>
      </c>
      <c r="G88" s="107" t="str">
        <f>IF($B88="","",N('Plan Cultivos'!$L$27))</f>
        <v/>
      </c>
      <c r="H88" s="91" t="str">
        <f>IF($B88="","",N('Plan Cultivos'!$R$27))</f>
        <v/>
      </c>
      <c r="I88" s="107" t="str">
        <f>IF($B88="","",SUMIF('Producción'!$C$5:$C$304,$B88,'Producción'!$H$5:$H$304))</f>
        <v/>
      </c>
      <c r="J88" s="108" t="str">
        <f>IF(OR($B88="",N($H88)=0),"",N($I88)/$H88)</f>
        <v/>
      </c>
      <c r="K88" s="90" t="str">
        <f>IF($B88="","",COUNTIFS('Cronograma'!$B$5:$B$304,$B88,'Cronograma'!$E$5:$E$304,"?*"))</f>
        <v/>
      </c>
      <c r="L88" s="90" t="str">
        <f>IF($B88="","",COUNTIFS('Cronograma'!$B$5:$B$304,$B88,'Cronograma'!$E$5:$E$304,"?*",'Cronograma'!$H$5:$H$304,"&lt;"&amp;TODAY(),'Cronograma'!$M$5:$M$304,"&lt;&gt;Ejecutada",'Cronograma'!$M$5:$M$304,"&lt;&gt;Cancelada"))</f>
        <v/>
      </c>
      <c r="M88" s="92" t="str">
        <f>IF($B88="","",SUMIF('Insumos'!$B$5:$B$304,$B88,'Insumos'!$K$5:$K$304))</f>
        <v/>
      </c>
      <c r="N88" s="92" t="str">
        <f>IF($B88="","",SUMIF('Producción'!$C$5:$C$304,$B88,'Producción'!$L$5:$L$304))</f>
        <v/>
      </c>
      <c r="O88" s="92" t="str">
        <f>IF($B88="","",N($N88)-N($M88))</f>
        <v/>
      </c>
      <c r="P88" s="89" t="str">
        <f>IF($B88="","",'Plan Cultivos'!$V$27&amp;"")</f>
        <v/>
      </c>
      <c r="Q88" s="109" t="str">
        <f>IF($B88="","",N('Plan Cultivos'!$W$27))</f>
        <v/>
      </c>
    </row>
    <row r="89">
      <c r="B89" s="93" t="str">
        <f>IF('Plan Cultivos'!$D$28="","",'Plan Cultivos'!$A$28)</f>
        <v/>
      </c>
      <c r="C89" s="93" t="str">
        <f>IF($B89="","",'Plan Cultivos'!$D$28&amp;"")</f>
        <v/>
      </c>
      <c r="D89" s="93" t="str">
        <f>IF($B89="","",'Plan Cultivos'!$E$28&amp;"")</f>
        <v/>
      </c>
      <c r="E89" s="110" t="str">
        <f>IF($B89="","",IF(ISNUMBER('Plan Cultivos'!$H$28),'Plan Cultivos'!$H$28,""))</f>
        <v/>
      </c>
      <c r="F89" s="110" t="str">
        <f>IF($B89="","",IF(ISNUMBER('Plan Cultivos'!$I$28),'Plan Cultivos'!$I$28,""))</f>
        <v/>
      </c>
      <c r="G89" s="111" t="str">
        <f>IF($B89="","",N('Plan Cultivos'!$L$28))</f>
        <v/>
      </c>
      <c r="H89" s="99" t="str">
        <f>IF($B89="","",N('Plan Cultivos'!$R$28))</f>
        <v/>
      </c>
      <c r="I89" s="111" t="str">
        <f>IF($B89="","",SUMIF('Producción'!$C$5:$C$304,$B89,'Producción'!$H$5:$H$304))</f>
        <v/>
      </c>
      <c r="J89" s="112" t="str">
        <f>IF(OR($B89="",N($H89)=0),"",N($I89)/$H89)</f>
        <v/>
      </c>
      <c r="K89" s="98" t="str">
        <f>IF($B89="","",COUNTIFS('Cronograma'!$B$5:$B$304,$B89,'Cronograma'!$E$5:$E$304,"?*"))</f>
        <v/>
      </c>
      <c r="L89" s="98" t="str">
        <f>IF($B89="","",COUNTIFS('Cronograma'!$B$5:$B$304,$B89,'Cronograma'!$E$5:$E$304,"?*",'Cronograma'!$H$5:$H$304,"&lt;"&amp;TODAY(),'Cronograma'!$M$5:$M$304,"&lt;&gt;Ejecutada",'Cronograma'!$M$5:$M$304,"&lt;&gt;Cancelada"))</f>
        <v/>
      </c>
      <c r="M89" s="100" t="str">
        <f>IF($B89="","",SUMIF('Insumos'!$B$5:$B$304,$B89,'Insumos'!$K$5:$K$304))</f>
        <v/>
      </c>
      <c r="N89" s="100" t="str">
        <f>IF($B89="","",SUMIF('Producción'!$C$5:$C$304,$B89,'Producción'!$L$5:$L$304))</f>
        <v/>
      </c>
      <c r="O89" s="100" t="str">
        <f>IF($B89="","",N($N89)-N($M89))</f>
        <v/>
      </c>
      <c r="P89" s="97" t="str">
        <f>IF($B89="","",'Plan Cultivos'!$V$28&amp;"")</f>
        <v/>
      </c>
      <c r="Q89" s="113" t="str">
        <f>IF($B89="","",N('Plan Cultivos'!$W$28))</f>
        <v/>
      </c>
    </row>
    <row r="90">
      <c r="B90" s="85" t="str">
        <f>IF('Plan Cultivos'!$D$29="","",'Plan Cultivos'!$A$29)</f>
        <v/>
      </c>
      <c r="C90" s="85" t="str">
        <f>IF($B90="","",'Plan Cultivos'!$D$29&amp;"")</f>
        <v/>
      </c>
      <c r="D90" s="85" t="str">
        <f>IF($B90="","",'Plan Cultivos'!$E$29&amp;"")</f>
        <v/>
      </c>
      <c r="E90" s="106" t="str">
        <f>IF($B90="","",IF(ISNUMBER('Plan Cultivos'!$H$29),'Plan Cultivos'!$H$29,""))</f>
        <v/>
      </c>
      <c r="F90" s="106" t="str">
        <f>IF($B90="","",IF(ISNUMBER('Plan Cultivos'!$I$29),'Plan Cultivos'!$I$29,""))</f>
        <v/>
      </c>
      <c r="G90" s="107" t="str">
        <f>IF($B90="","",N('Plan Cultivos'!$L$29))</f>
        <v/>
      </c>
      <c r="H90" s="91" t="str">
        <f>IF($B90="","",N('Plan Cultivos'!$R$29))</f>
        <v/>
      </c>
      <c r="I90" s="107" t="str">
        <f>IF($B90="","",SUMIF('Producción'!$C$5:$C$304,$B90,'Producción'!$H$5:$H$304))</f>
        <v/>
      </c>
      <c r="J90" s="108" t="str">
        <f>IF(OR($B90="",N($H90)=0),"",N($I90)/$H90)</f>
        <v/>
      </c>
      <c r="K90" s="90" t="str">
        <f>IF($B90="","",COUNTIFS('Cronograma'!$B$5:$B$304,$B90,'Cronograma'!$E$5:$E$304,"?*"))</f>
        <v/>
      </c>
      <c r="L90" s="90" t="str">
        <f>IF($B90="","",COUNTIFS('Cronograma'!$B$5:$B$304,$B90,'Cronograma'!$E$5:$E$304,"?*",'Cronograma'!$H$5:$H$304,"&lt;"&amp;TODAY(),'Cronograma'!$M$5:$M$304,"&lt;&gt;Ejecutada",'Cronograma'!$M$5:$M$304,"&lt;&gt;Cancelada"))</f>
        <v/>
      </c>
      <c r="M90" s="92" t="str">
        <f>IF($B90="","",SUMIF('Insumos'!$B$5:$B$304,$B90,'Insumos'!$K$5:$K$304))</f>
        <v/>
      </c>
      <c r="N90" s="92" t="str">
        <f>IF($B90="","",SUMIF('Producción'!$C$5:$C$304,$B90,'Producción'!$L$5:$L$304))</f>
        <v/>
      </c>
      <c r="O90" s="92" t="str">
        <f>IF($B90="","",N($N90)-N($M90))</f>
        <v/>
      </c>
      <c r="P90" s="89" t="str">
        <f>IF($B90="","",'Plan Cultivos'!$V$29&amp;"")</f>
        <v/>
      </c>
      <c r="Q90" s="109" t="str">
        <f>IF($B90="","",N('Plan Cultivos'!$W$29))</f>
        <v/>
      </c>
    </row>
    <row r="91">
      <c r="B91" s="93" t="str">
        <f>IF('Plan Cultivos'!$D$30="","",'Plan Cultivos'!$A$30)</f>
        <v/>
      </c>
      <c r="C91" s="93" t="str">
        <f>IF($B91="","",'Plan Cultivos'!$D$30&amp;"")</f>
        <v/>
      </c>
      <c r="D91" s="93" t="str">
        <f>IF($B91="","",'Plan Cultivos'!$E$30&amp;"")</f>
        <v/>
      </c>
      <c r="E91" s="110" t="str">
        <f>IF($B91="","",IF(ISNUMBER('Plan Cultivos'!$H$30),'Plan Cultivos'!$H$30,""))</f>
        <v/>
      </c>
      <c r="F91" s="110" t="str">
        <f>IF($B91="","",IF(ISNUMBER('Plan Cultivos'!$I$30),'Plan Cultivos'!$I$30,""))</f>
        <v/>
      </c>
      <c r="G91" s="111" t="str">
        <f>IF($B91="","",N('Plan Cultivos'!$L$30))</f>
        <v/>
      </c>
      <c r="H91" s="99" t="str">
        <f>IF($B91="","",N('Plan Cultivos'!$R$30))</f>
        <v/>
      </c>
      <c r="I91" s="111" t="str">
        <f>IF($B91="","",SUMIF('Producción'!$C$5:$C$304,$B91,'Producción'!$H$5:$H$304))</f>
        <v/>
      </c>
      <c r="J91" s="112" t="str">
        <f>IF(OR($B91="",N($H91)=0),"",N($I91)/$H91)</f>
        <v/>
      </c>
      <c r="K91" s="98" t="str">
        <f>IF($B91="","",COUNTIFS('Cronograma'!$B$5:$B$304,$B91,'Cronograma'!$E$5:$E$304,"?*"))</f>
        <v/>
      </c>
      <c r="L91" s="98" t="str">
        <f>IF($B91="","",COUNTIFS('Cronograma'!$B$5:$B$304,$B91,'Cronograma'!$E$5:$E$304,"?*",'Cronograma'!$H$5:$H$304,"&lt;"&amp;TODAY(),'Cronograma'!$M$5:$M$304,"&lt;&gt;Ejecutada",'Cronograma'!$M$5:$M$304,"&lt;&gt;Cancelada"))</f>
        <v/>
      </c>
      <c r="M91" s="100" t="str">
        <f>IF($B91="","",SUMIF('Insumos'!$B$5:$B$304,$B91,'Insumos'!$K$5:$K$304))</f>
        <v/>
      </c>
      <c r="N91" s="100" t="str">
        <f>IF($B91="","",SUMIF('Producción'!$C$5:$C$304,$B91,'Producción'!$L$5:$L$304))</f>
        <v/>
      </c>
      <c r="O91" s="100" t="str">
        <f>IF($B91="","",N($N91)-N($M91))</f>
        <v/>
      </c>
      <c r="P91" s="97" t="str">
        <f>IF($B91="","",'Plan Cultivos'!$V$30&amp;"")</f>
        <v/>
      </c>
      <c r="Q91" s="113" t="str">
        <f>IF($B91="","",N('Plan Cultivos'!$W$30))</f>
        <v/>
      </c>
    </row>
    <row r="92">
      <c r="B92" s="85" t="str">
        <f>IF('Plan Cultivos'!$D$31="","",'Plan Cultivos'!$A$31)</f>
        <v/>
      </c>
      <c r="C92" s="85" t="str">
        <f>IF($B92="","",'Plan Cultivos'!$D$31&amp;"")</f>
        <v/>
      </c>
      <c r="D92" s="85" t="str">
        <f>IF($B92="","",'Plan Cultivos'!$E$31&amp;"")</f>
        <v/>
      </c>
      <c r="E92" s="106" t="str">
        <f>IF($B92="","",IF(ISNUMBER('Plan Cultivos'!$H$31),'Plan Cultivos'!$H$31,""))</f>
        <v/>
      </c>
      <c r="F92" s="106" t="str">
        <f>IF($B92="","",IF(ISNUMBER('Plan Cultivos'!$I$31),'Plan Cultivos'!$I$31,""))</f>
        <v/>
      </c>
      <c r="G92" s="107" t="str">
        <f>IF($B92="","",N('Plan Cultivos'!$L$31))</f>
        <v/>
      </c>
      <c r="H92" s="91" t="str">
        <f>IF($B92="","",N('Plan Cultivos'!$R$31))</f>
        <v/>
      </c>
      <c r="I92" s="107" t="str">
        <f>IF($B92="","",SUMIF('Producción'!$C$5:$C$304,$B92,'Producción'!$H$5:$H$304))</f>
        <v/>
      </c>
      <c r="J92" s="108" t="str">
        <f>IF(OR($B92="",N($H92)=0),"",N($I92)/$H92)</f>
        <v/>
      </c>
      <c r="K92" s="90" t="str">
        <f>IF($B92="","",COUNTIFS('Cronograma'!$B$5:$B$304,$B92,'Cronograma'!$E$5:$E$304,"?*"))</f>
        <v/>
      </c>
      <c r="L92" s="90" t="str">
        <f>IF($B92="","",COUNTIFS('Cronograma'!$B$5:$B$304,$B92,'Cronograma'!$E$5:$E$304,"?*",'Cronograma'!$H$5:$H$304,"&lt;"&amp;TODAY(),'Cronograma'!$M$5:$M$304,"&lt;&gt;Ejecutada",'Cronograma'!$M$5:$M$304,"&lt;&gt;Cancelada"))</f>
        <v/>
      </c>
      <c r="M92" s="92" t="str">
        <f>IF($B92="","",SUMIF('Insumos'!$B$5:$B$304,$B92,'Insumos'!$K$5:$K$304))</f>
        <v/>
      </c>
      <c r="N92" s="92" t="str">
        <f>IF($B92="","",SUMIF('Producción'!$C$5:$C$304,$B92,'Producción'!$L$5:$L$304))</f>
        <v/>
      </c>
      <c r="O92" s="92" t="str">
        <f>IF($B92="","",N($N92)-N($M92))</f>
        <v/>
      </c>
      <c r="P92" s="89" t="str">
        <f>IF($B92="","",'Plan Cultivos'!$V$31&amp;"")</f>
        <v/>
      </c>
      <c r="Q92" s="109" t="str">
        <f>IF($B92="","",N('Plan Cultivos'!$W$31))</f>
        <v/>
      </c>
    </row>
    <row r="93">
      <c r="B93" s="93" t="str">
        <f>IF('Plan Cultivos'!$D$32="","",'Plan Cultivos'!$A$32)</f>
        <v/>
      </c>
      <c r="C93" s="93" t="str">
        <f>IF($B93="","",'Plan Cultivos'!$D$32&amp;"")</f>
        <v/>
      </c>
      <c r="D93" s="93" t="str">
        <f>IF($B93="","",'Plan Cultivos'!$E$32&amp;"")</f>
        <v/>
      </c>
      <c r="E93" s="110" t="str">
        <f>IF($B93="","",IF(ISNUMBER('Plan Cultivos'!$H$32),'Plan Cultivos'!$H$32,""))</f>
        <v/>
      </c>
      <c r="F93" s="110" t="str">
        <f>IF($B93="","",IF(ISNUMBER('Plan Cultivos'!$I$32),'Plan Cultivos'!$I$32,""))</f>
        <v/>
      </c>
      <c r="G93" s="111" t="str">
        <f>IF($B93="","",N('Plan Cultivos'!$L$32))</f>
        <v/>
      </c>
      <c r="H93" s="99" t="str">
        <f>IF($B93="","",N('Plan Cultivos'!$R$32))</f>
        <v/>
      </c>
      <c r="I93" s="111" t="str">
        <f>IF($B93="","",SUMIF('Producción'!$C$5:$C$304,$B93,'Producción'!$H$5:$H$304))</f>
        <v/>
      </c>
      <c r="J93" s="112" t="str">
        <f>IF(OR($B93="",N($H93)=0),"",N($I93)/$H93)</f>
        <v/>
      </c>
      <c r="K93" s="98" t="str">
        <f>IF($B93="","",COUNTIFS('Cronograma'!$B$5:$B$304,$B93,'Cronograma'!$E$5:$E$304,"?*"))</f>
        <v/>
      </c>
      <c r="L93" s="98" t="str">
        <f>IF($B93="","",COUNTIFS('Cronograma'!$B$5:$B$304,$B93,'Cronograma'!$E$5:$E$304,"?*",'Cronograma'!$H$5:$H$304,"&lt;"&amp;TODAY(),'Cronograma'!$M$5:$M$304,"&lt;&gt;Ejecutada",'Cronograma'!$M$5:$M$304,"&lt;&gt;Cancelada"))</f>
        <v/>
      </c>
      <c r="M93" s="100" t="str">
        <f>IF($B93="","",SUMIF('Insumos'!$B$5:$B$304,$B93,'Insumos'!$K$5:$K$304))</f>
        <v/>
      </c>
      <c r="N93" s="100" t="str">
        <f>IF($B93="","",SUMIF('Producción'!$C$5:$C$304,$B93,'Producción'!$L$5:$L$304))</f>
        <v/>
      </c>
      <c r="O93" s="100" t="str">
        <f>IF($B93="","",N($N93)-N($M93))</f>
        <v/>
      </c>
      <c r="P93" s="97" t="str">
        <f>IF($B93="","",'Plan Cultivos'!$V$32&amp;"")</f>
        <v/>
      </c>
      <c r="Q93" s="113" t="str">
        <f>IF($B93="","",N('Plan Cultivos'!$W$32))</f>
        <v/>
      </c>
    </row>
    <row r="94">
      <c r="B94" s="85" t="str">
        <f>IF('Plan Cultivos'!$D$33="","",'Plan Cultivos'!$A$33)</f>
        <v/>
      </c>
      <c r="C94" s="85" t="str">
        <f>IF($B94="","",'Plan Cultivos'!$D$33&amp;"")</f>
        <v/>
      </c>
      <c r="D94" s="85" t="str">
        <f>IF($B94="","",'Plan Cultivos'!$E$33&amp;"")</f>
        <v/>
      </c>
      <c r="E94" s="106" t="str">
        <f>IF($B94="","",IF(ISNUMBER('Plan Cultivos'!$H$33),'Plan Cultivos'!$H$33,""))</f>
        <v/>
      </c>
      <c r="F94" s="106" t="str">
        <f>IF($B94="","",IF(ISNUMBER('Plan Cultivos'!$I$33),'Plan Cultivos'!$I$33,""))</f>
        <v/>
      </c>
      <c r="G94" s="107" t="str">
        <f>IF($B94="","",N('Plan Cultivos'!$L$33))</f>
        <v/>
      </c>
      <c r="H94" s="91" t="str">
        <f>IF($B94="","",N('Plan Cultivos'!$R$33))</f>
        <v/>
      </c>
      <c r="I94" s="107" t="str">
        <f>IF($B94="","",SUMIF('Producción'!$C$5:$C$304,$B94,'Producción'!$H$5:$H$304))</f>
        <v/>
      </c>
      <c r="J94" s="108" t="str">
        <f>IF(OR($B94="",N($H94)=0),"",N($I94)/$H94)</f>
        <v/>
      </c>
      <c r="K94" s="90" t="str">
        <f>IF($B94="","",COUNTIFS('Cronograma'!$B$5:$B$304,$B94,'Cronograma'!$E$5:$E$304,"?*"))</f>
        <v/>
      </c>
      <c r="L94" s="90" t="str">
        <f>IF($B94="","",COUNTIFS('Cronograma'!$B$5:$B$304,$B94,'Cronograma'!$E$5:$E$304,"?*",'Cronograma'!$H$5:$H$304,"&lt;"&amp;TODAY(),'Cronograma'!$M$5:$M$304,"&lt;&gt;Ejecutada",'Cronograma'!$M$5:$M$304,"&lt;&gt;Cancelada"))</f>
        <v/>
      </c>
      <c r="M94" s="92" t="str">
        <f>IF($B94="","",SUMIF('Insumos'!$B$5:$B$304,$B94,'Insumos'!$K$5:$K$304))</f>
        <v/>
      </c>
      <c r="N94" s="92" t="str">
        <f>IF($B94="","",SUMIF('Producción'!$C$5:$C$304,$B94,'Producción'!$L$5:$L$304))</f>
        <v/>
      </c>
      <c r="O94" s="92" t="str">
        <f>IF($B94="","",N($N94)-N($M94))</f>
        <v/>
      </c>
      <c r="P94" s="89" t="str">
        <f>IF($B94="","",'Plan Cultivos'!$V$33&amp;"")</f>
        <v/>
      </c>
      <c r="Q94" s="109" t="str">
        <f>IF($B94="","",N('Plan Cultivos'!$W$33))</f>
        <v/>
      </c>
    </row>
    <row r="95">
      <c r="B95" s="93" t="str">
        <f>IF('Plan Cultivos'!$D$34="","",'Plan Cultivos'!$A$34)</f>
        <v/>
      </c>
      <c r="C95" s="93" t="str">
        <f>IF($B95="","",'Plan Cultivos'!$D$34&amp;"")</f>
        <v/>
      </c>
      <c r="D95" s="93" t="str">
        <f>IF($B95="","",'Plan Cultivos'!$E$34&amp;"")</f>
        <v/>
      </c>
      <c r="E95" s="110" t="str">
        <f>IF($B95="","",IF(ISNUMBER('Plan Cultivos'!$H$34),'Plan Cultivos'!$H$34,""))</f>
        <v/>
      </c>
      <c r="F95" s="110" t="str">
        <f>IF($B95="","",IF(ISNUMBER('Plan Cultivos'!$I$34),'Plan Cultivos'!$I$34,""))</f>
        <v/>
      </c>
      <c r="G95" s="111" t="str">
        <f>IF($B95="","",N('Plan Cultivos'!$L$34))</f>
        <v/>
      </c>
      <c r="H95" s="99" t="str">
        <f>IF($B95="","",N('Plan Cultivos'!$R$34))</f>
        <v/>
      </c>
      <c r="I95" s="111" t="str">
        <f>IF($B95="","",SUMIF('Producción'!$C$5:$C$304,$B95,'Producción'!$H$5:$H$304))</f>
        <v/>
      </c>
      <c r="J95" s="112" t="str">
        <f>IF(OR($B95="",N($H95)=0),"",N($I95)/$H95)</f>
        <v/>
      </c>
      <c r="K95" s="98" t="str">
        <f>IF($B95="","",COUNTIFS('Cronograma'!$B$5:$B$304,$B95,'Cronograma'!$E$5:$E$304,"?*"))</f>
        <v/>
      </c>
      <c r="L95" s="98" t="str">
        <f>IF($B95="","",COUNTIFS('Cronograma'!$B$5:$B$304,$B95,'Cronograma'!$E$5:$E$304,"?*",'Cronograma'!$H$5:$H$304,"&lt;"&amp;TODAY(),'Cronograma'!$M$5:$M$304,"&lt;&gt;Ejecutada",'Cronograma'!$M$5:$M$304,"&lt;&gt;Cancelada"))</f>
        <v/>
      </c>
      <c r="M95" s="100" t="str">
        <f>IF($B95="","",SUMIF('Insumos'!$B$5:$B$304,$B95,'Insumos'!$K$5:$K$304))</f>
        <v/>
      </c>
      <c r="N95" s="100" t="str">
        <f>IF($B95="","",SUMIF('Producción'!$C$5:$C$304,$B95,'Producción'!$L$5:$L$304))</f>
        <v/>
      </c>
      <c r="O95" s="100" t="str">
        <f>IF($B95="","",N($N95)-N($M95))</f>
        <v/>
      </c>
      <c r="P95" s="97" t="str">
        <f>IF($B95="","",'Plan Cultivos'!$V$34&amp;"")</f>
        <v/>
      </c>
      <c r="Q95" s="113" t="str">
        <f>IF($B95="","",N('Plan Cultivos'!$W$34))</f>
        <v/>
      </c>
    </row>
    <row r="96">
      <c r="B96" s="85" t="str">
        <f>IF('Plan Cultivos'!$D$35="","",'Plan Cultivos'!$A$35)</f>
        <v/>
      </c>
      <c r="C96" s="85" t="str">
        <f>IF($B96="","",'Plan Cultivos'!$D$35&amp;"")</f>
        <v/>
      </c>
      <c r="D96" s="85" t="str">
        <f>IF($B96="","",'Plan Cultivos'!$E$35&amp;"")</f>
        <v/>
      </c>
      <c r="E96" s="106" t="str">
        <f>IF($B96="","",IF(ISNUMBER('Plan Cultivos'!$H$35),'Plan Cultivos'!$H$35,""))</f>
        <v/>
      </c>
      <c r="F96" s="106" t="str">
        <f>IF($B96="","",IF(ISNUMBER('Plan Cultivos'!$I$35),'Plan Cultivos'!$I$35,""))</f>
        <v/>
      </c>
      <c r="G96" s="107" t="str">
        <f>IF($B96="","",N('Plan Cultivos'!$L$35))</f>
        <v/>
      </c>
      <c r="H96" s="91" t="str">
        <f>IF($B96="","",N('Plan Cultivos'!$R$35))</f>
        <v/>
      </c>
      <c r="I96" s="107" t="str">
        <f>IF($B96="","",SUMIF('Producción'!$C$5:$C$304,$B96,'Producción'!$H$5:$H$304))</f>
        <v/>
      </c>
      <c r="J96" s="108" t="str">
        <f>IF(OR($B96="",N($H96)=0),"",N($I96)/$H96)</f>
        <v/>
      </c>
      <c r="K96" s="90" t="str">
        <f>IF($B96="","",COUNTIFS('Cronograma'!$B$5:$B$304,$B96,'Cronograma'!$E$5:$E$304,"?*"))</f>
        <v/>
      </c>
      <c r="L96" s="90" t="str">
        <f>IF($B96="","",COUNTIFS('Cronograma'!$B$5:$B$304,$B96,'Cronograma'!$E$5:$E$304,"?*",'Cronograma'!$H$5:$H$304,"&lt;"&amp;TODAY(),'Cronograma'!$M$5:$M$304,"&lt;&gt;Ejecutada",'Cronograma'!$M$5:$M$304,"&lt;&gt;Cancelada"))</f>
        <v/>
      </c>
      <c r="M96" s="92" t="str">
        <f>IF($B96="","",SUMIF('Insumos'!$B$5:$B$304,$B96,'Insumos'!$K$5:$K$304))</f>
        <v/>
      </c>
      <c r="N96" s="92" t="str">
        <f>IF($B96="","",SUMIF('Producción'!$C$5:$C$304,$B96,'Producción'!$L$5:$L$304))</f>
        <v/>
      </c>
      <c r="O96" s="92" t="str">
        <f>IF($B96="","",N($N96)-N($M96))</f>
        <v/>
      </c>
      <c r="P96" s="89" t="str">
        <f>IF($B96="","",'Plan Cultivos'!$V$35&amp;"")</f>
        <v/>
      </c>
      <c r="Q96" s="109" t="str">
        <f>IF($B96="","",N('Plan Cultivos'!$W$35))</f>
        <v/>
      </c>
    </row>
    <row r="97">
      <c r="B97" s="93" t="str">
        <f>IF('Plan Cultivos'!$D$36="","",'Plan Cultivos'!$A$36)</f>
        <v/>
      </c>
      <c r="C97" s="93" t="str">
        <f>IF($B97="","",'Plan Cultivos'!$D$36&amp;"")</f>
        <v/>
      </c>
      <c r="D97" s="93" t="str">
        <f>IF($B97="","",'Plan Cultivos'!$E$36&amp;"")</f>
        <v/>
      </c>
      <c r="E97" s="110" t="str">
        <f>IF($B97="","",IF(ISNUMBER('Plan Cultivos'!$H$36),'Plan Cultivos'!$H$36,""))</f>
        <v/>
      </c>
      <c r="F97" s="110" t="str">
        <f>IF($B97="","",IF(ISNUMBER('Plan Cultivos'!$I$36),'Plan Cultivos'!$I$36,""))</f>
        <v/>
      </c>
      <c r="G97" s="111" t="str">
        <f>IF($B97="","",N('Plan Cultivos'!$L$36))</f>
        <v/>
      </c>
      <c r="H97" s="99" t="str">
        <f>IF($B97="","",N('Plan Cultivos'!$R$36))</f>
        <v/>
      </c>
      <c r="I97" s="111" t="str">
        <f>IF($B97="","",SUMIF('Producción'!$C$5:$C$304,$B97,'Producción'!$H$5:$H$304))</f>
        <v/>
      </c>
      <c r="J97" s="112" t="str">
        <f>IF(OR($B97="",N($H97)=0),"",N($I97)/$H97)</f>
        <v/>
      </c>
      <c r="K97" s="98" t="str">
        <f>IF($B97="","",COUNTIFS('Cronograma'!$B$5:$B$304,$B97,'Cronograma'!$E$5:$E$304,"?*"))</f>
        <v/>
      </c>
      <c r="L97" s="98" t="str">
        <f>IF($B97="","",COUNTIFS('Cronograma'!$B$5:$B$304,$B97,'Cronograma'!$E$5:$E$304,"?*",'Cronograma'!$H$5:$H$304,"&lt;"&amp;TODAY(),'Cronograma'!$M$5:$M$304,"&lt;&gt;Ejecutada",'Cronograma'!$M$5:$M$304,"&lt;&gt;Cancelada"))</f>
        <v/>
      </c>
      <c r="M97" s="100" t="str">
        <f>IF($B97="","",SUMIF('Insumos'!$B$5:$B$304,$B97,'Insumos'!$K$5:$K$304))</f>
        <v/>
      </c>
      <c r="N97" s="100" t="str">
        <f>IF($B97="","",SUMIF('Producción'!$C$5:$C$304,$B97,'Producción'!$L$5:$L$304))</f>
        <v/>
      </c>
      <c r="O97" s="100" t="str">
        <f>IF($B97="","",N($N97)-N($M97))</f>
        <v/>
      </c>
      <c r="P97" s="97" t="str">
        <f>IF($B97="","",'Plan Cultivos'!$V$36&amp;"")</f>
        <v/>
      </c>
      <c r="Q97" s="113" t="str">
        <f>IF($B97="","",N('Plan Cultivos'!$W$36))</f>
        <v/>
      </c>
    </row>
    <row r="98">
      <c r="B98" s="85" t="str">
        <f>IF('Plan Cultivos'!$D$37="","",'Plan Cultivos'!$A$37)</f>
        <v/>
      </c>
      <c r="C98" s="85" t="str">
        <f>IF($B98="","",'Plan Cultivos'!$D$37&amp;"")</f>
        <v/>
      </c>
      <c r="D98" s="85" t="str">
        <f>IF($B98="","",'Plan Cultivos'!$E$37&amp;"")</f>
        <v/>
      </c>
      <c r="E98" s="106" t="str">
        <f>IF($B98="","",IF(ISNUMBER('Plan Cultivos'!$H$37),'Plan Cultivos'!$H$37,""))</f>
        <v/>
      </c>
      <c r="F98" s="106" t="str">
        <f>IF($B98="","",IF(ISNUMBER('Plan Cultivos'!$I$37),'Plan Cultivos'!$I$37,""))</f>
        <v/>
      </c>
      <c r="G98" s="107" t="str">
        <f>IF($B98="","",N('Plan Cultivos'!$L$37))</f>
        <v/>
      </c>
      <c r="H98" s="91" t="str">
        <f>IF($B98="","",N('Plan Cultivos'!$R$37))</f>
        <v/>
      </c>
      <c r="I98" s="107" t="str">
        <f>IF($B98="","",SUMIF('Producción'!$C$5:$C$304,$B98,'Producción'!$H$5:$H$304))</f>
        <v/>
      </c>
      <c r="J98" s="108" t="str">
        <f>IF(OR($B98="",N($H98)=0),"",N($I98)/$H98)</f>
        <v/>
      </c>
      <c r="K98" s="90" t="str">
        <f>IF($B98="","",COUNTIFS('Cronograma'!$B$5:$B$304,$B98,'Cronograma'!$E$5:$E$304,"?*"))</f>
        <v/>
      </c>
      <c r="L98" s="90" t="str">
        <f>IF($B98="","",COUNTIFS('Cronograma'!$B$5:$B$304,$B98,'Cronograma'!$E$5:$E$304,"?*",'Cronograma'!$H$5:$H$304,"&lt;"&amp;TODAY(),'Cronograma'!$M$5:$M$304,"&lt;&gt;Ejecutada",'Cronograma'!$M$5:$M$304,"&lt;&gt;Cancelada"))</f>
        <v/>
      </c>
      <c r="M98" s="92" t="str">
        <f>IF($B98="","",SUMIF('Insumos'!$B$5:$B$304,$B98,'Insumos'!$K$5:$K$304))</f>
        <v/>
      </c>
      <c r="N98" s="92" t="str">
        <f>IF($B98="","",SUMIF('Producción'!$C$5:$C$304,$B98,'Producción'!$L$5:$L$304))</f>
        <v/>
      </c>
      <c r="O98" s="92" t="str">
        <f>IF($B98="","",N($N98)-N($M98))</f>
        <v/>
      </c>
      <c r="P98" s="89" t="str">
        <f>IF($B98="","",'Plan Cultivos'!$V$37&amp;"")</f>
        <v/>
      </c>
      <c r="Q98" s="109" t="str">
        <f>IF($B98="","",N('Plan Cultivos'!$W$37))</f>
        <v/>
      </c>
    </row>
    <row r="99">
      <c r="B99" s="93" t="str">
        <f>IF('Plan Cultivos'!$D$38="","",'Plan Cultivos'!$A$38)</f>
        <v/>
      </c>
      <c r="C99" s="93" t="str">
        <f>IF($B99="","",'Plan Cultivos'!$D$38&amp;"")</f>
        <v/>
      </c>
      <c r="D99" s="93" t="str">
        <f>IF($B99="","",'Plan Cultivos'!$E$38&amp;"")</f>
        <v/>
      </c>
      <c r="E99" s="110" t="str">
        <f>IF($B99="","",IF(ISNUMBER('Plan Cultivos'!$H$38),'Plan Cultivos'!$H$38,""))</f>
        <v/>
      </c>
      <c r="F99" s="110" t="str">
        <f>IF($B99="","",IF(ISNUMBER('Plan Cultivos'!$I$38),'Plan Cultivos'!$I$38,""))</f>
        <v/>
      </c>
      <c r="G99" s="111" t="str">
        <f>IF($B99="","",N('Plan Cultivos'!$L$38))</f>
        <v/>
      </c>
      <c r="H99" s="99" t="str">
        <f>IF($B99="","",N('Plan Cultivos'!$R$38))</f>
        <v/>
      </c>
      <c r="I99" s="111" t="str">
        <f>IF($B99="","",SUMIF('Producción'!$C$5:$C$304,$B99,'Producción'!$H$5:$H$304))</f>
        <v/>
      </c>
      <c r="J99" s="112" t="str">
        <f>IF(OR($B99="",N($H99)=0),"",N($I99)/$H99)</f>
        <v/>
      </c>
      <c r="K99" s="98" t="str">
        <f>IF($B99="","",COUNTIFS('Cronograma'!$B$5:$B$304,$B99,'Cronograma'!$E$5:$E$304,"?*"))</f>
        <v/>
      </c>
      <c r="L99" s="98" t="str">
        <f>IF($B99="","",COUNTIFS('Cronograma'!$B$5:$B$304,$B99,'Cronograma'!$E$5:$E$304,"?*",'Cronograma'!$H$5:$H$304,"&lt;"&amp;TODAY(),'Cronograma'!$M$5:$M$304,"&lt;&gt;Ejecutada",'Cronograma'!$M$5:$M$304,"&lt;&gt;Cancelada"))</f>
        <v/>
      </c>
      <c r="M99" s="100" t="str">
        <f>IF($B99="","",SUMIF('Insumos'!$B$5:$B$304,$B99,'Insumos'!$K$5:$K$304))</f>
        <v/>
      </c>
      <c r="N99" s="100" t="str">
        <f>IF($B99="","",SUMIF('Producción'!$C$5:$C$304,$B99,'Producción'!$L$5:$L$304))</f>
        <v/>
      </c>
      <c r="O99" s="100" t="str">
        <f>IF($B99="","",N($N99)-N($M99))</f>
        <v/>
      </c>
      <c r="P99" s="97" t="str">
        <f>IF($B99="","",'Plan Cultivos'!$V$38&amp;"")</f>
        <v/>
      </c>
      <c r="Q99" s="113" t="str">
        <f>IF($B99="","",N('Plan Cultivos'!$W$38))</f>
        <v/>
      </c>
    </row>
    <row r="100">
      <c r="B100" s="85" t="str">
        <f>IF('Plan Cultivos'!$D$39="","",'Plan Cultivos'!$A$39)</f>
        <v/>
      </c>
      <c r="C100" s="85" t="str">
        <f>IF($B100="","",'Plan Cultivos'!$D$39&amp;"")</f>
        <v/>
      </c>
      <c r="D100" s="85" t="str">
        <f>IF($B100="","",'Plan Cultivos'!$E$39&amp;"")</f>
        <v/>
      </c>
      <c r="E100" s="106" t="str">
        <f>IF($B100="","",IF(ISNUMBER('Plan Cultivos'!$H$39),'Plan Cultivos'!$H$39,""))</f>
        <v/>
      </c>
      <c r="F100" s="106" t="str">
        <f>IF($B100="","",IF(ISNUMBER('Plan Cultivos'!$I$39),'Plan Cultivos'!$I$39,""))</f>
        <v/>
      </c>
      <c r="G100" s="107" t="str">
        <f>IF($B100="","",N('Plan Cultivos'!$L$39))</f>
        <v/>
      </c>
      <c r="H100" s="91" t="str">
        <f>IF($B100="","",N('Plan Cultivos'!$R$39))</f>
        <v/>
      </c>
      <c r="I100" s="107" t="str">
        <f>IF($B100="","",SUMIF('Producción'!$C$5:$C$304,$B100,'Producción'!$H$5:$H$304))</f>
        <v/>
      </c>
      <c r="J100" s="108" t="str">
        <f>IF(OR($B100="",N($H100)=0),"",N($I100)/$H100)</f>
        <v/>
      </c>
      <c r="K100" s="90" t="str">
        <f>IF($B100="","",COUNTIFS('Cronograma'!$B$5:$B$304,$B100,'Cronograma'!$E$5:$E$304,"?*"))</f>
        <v/>
      </c>
      <c r="L100" s="90" t="str">
        <f>IF($B100="","",COUNTIFS('Cronograma'!$B$5:$B$304,$B100,'Cronograma'!$E$5:$E$304,"?*",'Cronograma'!$H$5:$H$304,"&lt;"&amp;TODAY(),'Cronograma'!$M$5:$M$304,"&lt;&gt;Ejecutada",'Cronograma'!$M$5:$M$304,"&lt;&gt;Cancelada"))</f>
        <v/>
      </c>
      <c r="M100" s="92" t="str">
        <f>IF($B100="","",SUMIF('Insumos'!$B$5:$B$304,$B100,'Insumos'!$K$5:$K$304))</f>
        <v/>
      </c>
      <c r="N100" s="92" t="str">
        <f>IF($B100="","",SUMIF('Producción'!$C$5:$C$304,$B100,'Producción'!$L$5:$L$304))</f>
        <v/>
      </c>
      <c r="O100" s="92" t="str">
        <f>IF($B100="","",N($N100)-N($M100))</f>
        <v/>
      </c>
      <c r="P100" s="89" t="str">
        <f>IF($B100="","",'Plan Cultivos'!$V$39&amp;"")</f>
        <v/>
      </c>
      <c r="Q100" s="109" t="str">
        <f>IF($B100="","",N('Plan Cultivos'!$W$39))</f>
        <v/>
      </c>
    </row>
    <row r="101">
      <c r="B101" s="93" t="str">
        <f>IF('Plan Cultivos'!$D$40="","",'Plan Cultivos'!$A$40)</f>
        <v/>
      </c>
      <c r="C101" s="93" t="str">
        <f>IF($B101="","",'Plan Cultivos'!$D$40&amp;"")</f>
        <v/>
      </c>
      <c r="D101" s="93" t="str">
        <f>IF($B101="","",'Plan Cultivos'!$E$40&amp;"")</f>
        <v/>
      </c>
      <c r="E101" s="110" t="str">
        <f>IF($B101="","",IF(ISNUMBER('Plan Cultivos'!$H$40),'Plan Cultivos'!$H$40,""))</f>
        <v/>
      </c>
      <c r="F101" s="110" t="str">
        <f>IF($B101="","",IF(ISNUMBER('Plan Cultivos'!$I$40),'Plan Cultivos'!$I$40,""))</f>
        <v/>
      </c>
      <c r="G101" s="111" t="str">
        <f>IF($B101="","",N('Plan Cultivos'!$L$40))</f>
        <v/>
      </c>
      <c r="H101" s="99" t="str">
        <f>IF($B101="","",N('Plan Cultivos'!$R$40))</f>
        <v/>
      </c>
      <c r="I101" s="111" t="str">
        <f>IF($B101="","",SUMIF('Producción'!$C$5:$C$304,$B101,'Producción'!$H$5:$H$304))</f>
        <v/>
      </c>
      <c r="J101" s="112" t="str">
        <f>IF(OR($B101="",N($H101)=0),"",N($I101)/$H101)</f>
        <v/>
      </c>
      <c r="K101" s="98" t="str">
        <f>IF($B101="","",COUNTIFS('Cronograma'!$B$5:$B$304,$B101,'Cronograma'!$E$5:$E$304,"?*"))</f>
        <v/>
      </c>
      <c r="L101" s="98" t="str">
        <f>IF($B101="","",COUNTIFS('Cronograma'!$B$5:$B$304,$B101,'Cronograma'!$E$5:$E$304,"?*",'Cronograma'!$H$5:$H$304,"&lt;"&amp;TODAY(),'Cronograma'!$M$5:$M$304,"&lt;&gt;Ejecutada",'Cronograma'!$M$5:$M$304,"&lt;&gt;Cancelada"))</f>
        <v/>
      </c>
      <c r="M101" s="100" t="str">
        <f>IF($B101="","",SUMIF('Insumos'!$B$5:$B$304,$B101,'Insumos'!$K$5:$K$304))</f>
        <v/>
      </c>
      <c r="N101" s="100" t="str">
        <f>IF($B101="","",SUMIF('Producción'!$C$5:$C$304,$B101,'Producción'!$L$5:$L$304))</f>
        <v/>
      </c>
      <c r="O101" s="100" t="str">
        <f>IF($B101="","",N($N101)-N($M101))</f>
        <v/>
      </c>
      <c r="P101" s="97" t="str">
        <f>IF($B101="","",'Plan Cultivos'!$V$40&amp;"")</f>
        <v/>
      </c>
      <c r="Q101" s="113" t="str">
        <f>IF($B101="","",N('Plan Cultivos'!$W$40))</f>
        <v/>
      </c>
    </row>
    <row r="102">
      <c r="B102" s="85" t="str">
        <f>IF('Plan Cultivos'!$D$41="","",'Plan Cultivos'!$A$41)</f>
        <v/>
      </c>
      <c r="C102" s="85" t="str">
        <f>IF($B102="","",'Plan Cultivos'!$D$41&amp;"")</f>
        <v/>
      </c>
      <c r="D102" s="85" t="str">
        <f>IF($B102="","",'Plan Cultivos'!$E$41&amp;"")</f>
        <v/>
      </c>
      <c r="E102" s="106" t="str">
        <f>IF($B102="","",IF(ISNUMBER('Plan Cultivos'!$H$41),'Plan Cultivos'!$H$41,""))</f>
        <v/>
      </c>
      <c r="F102" s="106" t="str">
        <f>IF($B102="","",IF(ISNUMBER('Plan Cultivos'!$I$41),'Plan Cultivos'!$I$41,""))</f>
        <v/>
      </c>
      <c r="G102" s="107" t="str">
        <f>IF($B102="","",N('Plan Cultivos'!$L$41))</f>
        <v/>
      </c>
      <c r="H102" s="91" t="str">
        <f>IF($B102="","",N('Plan Cultivos'!$R$41))</f>
        <v/>
      </c>
      <c r="I102" s="107" t="str">
        <f>IF($B102="","",SUMIF('Producción'!$C$5:$C$304,$B102,'Producción'!$H$5:$H$304))</f>
        <v/>
      </c>
      <c r="J102" s="108" t="str">
        <f>IF(OR($B102="",N($H102)=0),"",N($I102)/$H102)</f>
        <v/>
      </c>
      <c r="K102" s="90" t="str">
        <f>IF($B102="","",COUNTIFS('Cronograma'!$B$5:$B$304,$B102,'Cronograma'!$E$5:$E$304,"?*"))</f>
        <v/>
      </c>
      <c r="L102" s="90" t="str">
        <f>IF($B102="","",COUNTIFS('Cronograma'!$B$5:$B$304,$B102,'Cronograma'!$E$5:$E$304,"?*",'Cronograma'!$H$5:$H$304,"&lt;"&amp;TODAY(),'Cronograma'!$M$5:$M$304,"&lt;&gt;Ejecutada",'Cronograma'!$M$5:$M$304,"&lt;&gt;Cancelada"))</f>
        <v/>
      </c>
      <c r="M102" s="92" t="str">
        <f>IF($B102="","",SUMIF('Insumos'!$B$5:$B$304,$B102,'Insumos'!$K$5:$K$304))</f>
        <v/>
      </c>
      <c r="N102" s="92" t="str">
        <f>IF($B102="","",SUMIF('Producción'!$C$5:$C$304,$B102,'Producción'!$L$5:$L$304))</f>
        <v/>
      </c>
      <c r="O102" s="92" t="str">
        <f>IF($B102="","",N($N102)-N($M102))</f>
        <v/>
      </c>
      <c r="P102" s="89" t="str">
        <f>IF($B102="","",'Plan Cultivos'!$V$41&amp;"")</f>
        <v/>
      </c>
      <c r="Q102" s="109" t="str">
        <f>IF($B102="","",N('Plan Cultivos'!$W$41))</f>
        <v/>
      </c>
    </row>
    <row r="103">
      <c r="B103" s="93" t="str">
        <f>IF('Plan Cultivos'!$D$42="","",'Plan Cultivos'!$A$42)</f>
        <v/>
      </c>
      <c r="C103" s="93" t="str">
        <f>IF($B103="","",'Plan Cultivos'!$D$42&amp;"")</f>
        <v/>
      </c>
      <c r="D103" s="93" t="str">
        <f>IF($B103="","",'Plan Cultivos'!$E$42&amp;"")</f>
        <v/>
      </c>
      <c r="E103" s="110" t="str">
        <f>IF($B103="","",IF(ISNUMBER('Plan Cultivos'!$H$42),'Plan Cultivos'!$H$42,""))</f>
        <v/>
      </c>
      <c r="F103" s="110" t="str">
        <f>IF($B103="","",IF(ISNUMBER('Plan Cultivos'!$I$42),'Plan Cultivos'!$I$42,""))</f>
        <v/>
      </c>
      <c r="G103" s="111" t="str">
        <f>IF($B103="","",N('Plan Cultivos'!$L$42))</f>
        <v/>
      </c>
      <c r="H103" s="99" t="str">
        <f>IF($B103="","",N('Plan Cultivos'!$R$42))</f>
        <v/>
      </c>
      <c r="I103" s="111" t="str">
        <f>IF($B103="","",SUMIF('Producción'!$C$5:$C$304,$B103,'Producción'!$H$5:$H$304))</f>
        <v/>
      </c>
      <c r="J103" s="112" t="str">
        <f>IF(OR($B103="",N($H103)=0),"",N($I103)/$H103)</f>
        <v/>
      </c>
      <c r="K103" s="98" t="str">
        <f>IF($B103="","",COUNTIFS('Cronograma'!$B$5:$B$304,$B103,'Cronograma'!$E$5:$E$304,"?*"))</f>
        <v/>
      </c>
      <c r="L103" s="98" t="str">
        <f>IF($B103="","",COUNTIFS('Cronograma'!$B$5:$B$304,$B103,'Cronograma'!$E$5:$E$304,"?*",'Cronograma'!$H$5:$H$304,"&lt;"&amp;TODAY(),'Cronograma'!$M$5:$M$304,"&lt;&gt;Ejecutada",'Cronograma'!$M$5:$M$304,"&lt;&gt;Cancelada"))</f>
        <v/>
      </c>
      <c r="M103" s="100" t="str">
        <f>IF($B103="","",SUMIF('Insumos'!$B$5:$B$304,$B103,'Insumos'!$K$5:$K$304))</f>
        <v/>
      </c>
      <c r="N103" s="100" t="str">
        <f>IF($B103="","",SUMIF('Producción'!$C$5:$C$304,$B103,'Producción'!$L$5:$L$304))</f>
        <v/>
      </c>
      <c r="O103" s="100" t="str">
        <f>IF($B103="","",N($N103)-N($M103))</f>
        <v/>
      </c>
      <c r="P103" s="97" t="str">
        <f>IF($B103="","",'Plan Cultivos'!$V$42&amp;"")</f>
        <v/>
      </c>
      <c r="Q103" s="113" t="str">
        <f>IF($B103="","",N('Plan Cultivos'!$W$42))</f>
        <v/>
      </c>
    </row>
    <row r="104">
      <c r="B104" s="85" t="str">
        <f>IF('Plan Cultivos'!$D$43="","",'Plan Cultivos'!$A$43)</f>
        <v/>
      </c>
      <c r="C104" s="85" t="str">
        <f>IF($B104="","",'Plan Cultivos'!$D$43&amp;"")</f>
        <v/>
      </c>
      <c r="D104" s="85" t="str">
        <f>IF($B104="","",'Plan Cultivos'!$E$43&amp;"")</f>
        <v/>
      </c>
      <c r="E104" s="106" t="str">
        <f>IF($B104="","",IF(ISNUMBER('Plan Cultivos'!$H$43),'Plan Cultivos'!$H$43,""))</f>
        <v/>
      </c>
      <c r="F104" s="106" t="str">
        <f>IF($B104="","",IF(ISNUMBER('Plan Cultivos'!$I$43),'Plan Cultivos'!$I$43,""))</f>
        <v/>
      </c>
      <c r="G104" s="107" t="str">
        <f>IF($B104="","",N('Plan Cultivos'!$L$43))</f>
        <v/>
      </c>
      <c r="H104" s="91" t="str">
        <f>IF($B104="","",N('Plan Cultivos'!$R$43))</f>
        <v/>
      </c>
      <c r="I104" s="107" t="str">
        <f>IF($B104="","",SUMIF('Producción'!$C$5:$C$304,$B104,'Producción'!$H$5:$H$304))</f>
        <v/>
      </c>
      <c r="J104" s="108" t="str">
        <f>IF(OR($B104="",N($H104)=0),"",N($I104)/$H104)</f>
        <v/>
      </c>
      <c r="K104" s="90" t="str">
        <f>IF($B104="","",COUNTIFS('Cronograma'!$B$5:$B$304,$B104,'Cronograma'!$E$5:$E$304,"?*"))</f>
        <v/>
      </c>
      <c r="L104" s="90" t="str">
        <f>IF($B104="","",COUNTIFS('Cronograma'!$B$5:$B$304,$B104,'Cronograma'!$E$5:$E$304,"?*",'Cronograma'!$H$5:$H$304,"&lt;"&amp;TODAY(),'Cronograma'!$M$5:$M$304,"&lt;&gt;Ejecutada",'Cronograma'!$M$5:$M$304,"&lt;&gt;Cancelada"))</f>
        <v/>
      </c>
      <c r="M104" s="92" t="str">
        <f>IF($B104="","",SUMIF('Insumos'!$B$5:$B$304,$B104,'Insumos'!$K$5:$K$304))</f>
        <v/>
      </c>
      <c r="N104" s="92" t="str">
        <f>IF($B104="","",SUMIF('Producción'!$C$5:$C$304,$B104,'Producción'!$L$5:$L$304))</f>
        <v/>
      </c>
      <c r="O104" s="92" t="str">
        <f>IF($B104="","",N($N104)-N($M104))</f>
        <v/>
      </c>
      <c r="P104" s="89" t="str">
        <f>IF($B104="","",'Plan Cultivos'!$V$43&amp;"")</f>
        <v/>
      </c>
      <c r="Q104" s="109" t="str">
        <f>IF($B104="","",N('Plan Cultivos'!$W$43))</f>
        <v/>
      </c>
    </row>
    <row r="105">
      <c r="B105" s="93" t="str">
        <f>IF('Plan Cultivos'!$D$44="","",'Plan Cultivos'!$A$44)</f>
        <v/>
      </c>
      <c r="C105" s="93" t="str">
        <f>IF($B105="","",'Plan Cultivos'!$D$44&amp;"")</f>
        <v/>
      </c>
      <c r="D105" s="93" t="str">
        <f>IF($B105="","",'Plan Cultivos'!$E$44&amp;"")</f>
        <v/>
      </c>
      <c r="E105" s="110" t="str">
        <f>IF($B105="","",IF(ISNUMBER('Plan Cultivos'!$H$44),'Plan Cultivos'!$H$44,""))</f>
        <v/>
      </c>
      <c r="F105" s="110" t="str">
        <f>IF($B105="","",IF(ISNUMBER('Plan Cultivos'!$I$44),'Plan Cultivos'!$I$44,""))</f>
        <v/>
      </c>
      <c r="G105" s="111" t="str">
        <f>IF($B105="","",N('Plan Cultivos'!$L$44))</f>
        <v/>
      </c>
      <c r="H105" s="99" t="str">
        <f>IF($B105="","",N('Plan Cultivos'!$R$44))</f>
        <v/>
      </c>
      <c r="I105" s="111" t="str">
        <f>IF($B105="","",SUMIF('Producción'!$C$5:$C$304,$B105,'Producción'!$H$5:$H$304))</f>
        <v/>
      </c>
      <c r="J105" s="112" t="str">
        <f>IF(OR($B105="",N($H105)=0),"",N($I105)/$H105)</f>
        <v/>
      </c>
      <c r="K105" s="98" t="str">
        <f>IF($B105="","",COUNTIFS('Cronograma'!$B$5:$B$304,$B105,'Cronograma'!$E$5:$E$304,"?*"))</f>
        <v/>
      </c>
      <c r="L105" s="98" t="str">
        <f>IF($B105="","",COUNTIFS('Cronograma'!$B$5:$B$304,$B105,'Cronograma'!$E$5:$E$304,"?*",'Cronograma'!$H$5:$H$304,"&lt;"&amp;TODAY(),'Cronograma'!$M$5:$M$304,"&lt;&gt;Ejecutada",'Cronograma'!$M$5:$M$304,"&lt;&gt;Cancelada"))</f>
        <v/>
      </c>
      <c r="M105" s="100" t="str">
        <f>IF($B105="","",SUMIF('Insumos'!$B$5:$B$304,$B105,'Insumos'!$K$5:$K$304))</f>
        <v/>
      </c>
      <c r="N105" s="100" t="str">
        <f>IF($B105="","",SUMIF('Producción'!$C$5:$C$304,$B105,'Producción'!$L$5:$L$304))</f>
        <v/>
      </c>
      <c r="O105" s="100" t="str">
        <f>IF($B105="","",N($N105)-N($M105))</f>
        <v/>
      </c>
      <c r="P105" s="97" t="str">
        <f>IF($B105="","",'Plan Cultivos'!$V$44&amp;"")</f>
        <v/>
      </c>
      <c r="Q105" s="113" t="str">
        <f>IF($B105="","",N('Plan Cultivos'!$W$44))</f>
        <v/>
      </c>
    </row>
    <row r="106">
      <c r="B106" s="85" t="str">
        <f>IF('Plan Cultivos'!$D$45="","",'Plan Cultivos'!$A$45)</f>
        <v/>
      </c>
      <c r="C106" s="85" t="str">
        <f>IF($B106="","",'Plan Cultivos'!$D$45&amp;"")</f>
        <v/>
      </c>
      <c r="D106" s="85" t="str">
        <f>IF($B106="","",'Plan Cultivos'!$E$45&amp;"")</f>
        <v/>
      </c>
      <c r="E106" s="106" t="str">
        <f>IF($B106="","",IF(ISNUMBER('Plan Cultivos'!$H$45),'Plan Cultivos'!$H$45,""))</f>
        <v/>
      </c>
      <c r="F106" s="106" t="str">
        <f>IF($B106="","",IF(ISNUMBER('Plan Cultivos'!$I$45),'Plan Cultivos'!$I$45,""))</f>
        <v/>
      </c>
      <c r="G106" s="107" t="str">
        <f>IF($B106="","",N('Plan Cultivos'!$L$45))</f>
        <v/>
      </c>
      <c r="H106" s="91" t="str">
        <f>IF($B106="","",N('Plan Cultivos'!$R$45))</f>
        <v/>
      </c>
      <c r="I106" s="107" t="str">
        <f>IF($B106="","",SUMIF('Producción'!$C$5:$C$304,$B106,'Producción'!$H$5:$H$304))</f>
        <v/>
      </c>
      <c r="J106" s="108" t="str">
        <f>IF(OR($B106="",N($H106)=0),"",N($I106)/$H106)</f>
        <v/>
      </c>
      <c r="K106" s="90" t="str">
        <f>IF($B106="","",COUNTIFS('Cronograma'!$B$5:$B$304,$B106,'Cronograma'!$E$5:$E$304,"?*"))</f>
        <v/>
      </c>
      <c r="L106" s="90" t="str">
        <f>IF($B106="","",COUNTIFS('Cronograma'!$B$5:$B$304,$B106,'Cronograma'!$E$5:$E$304,"?*",'Cronograma'!$H$5:$H$304,"&lt;"&amp;TODAY(),'Cronograma'!$M$5:$M$304,"&lt;&gt;Ejecutada",'Cronograma'!$M$5:$M$304,"&lt;&gt;Cancelada"))</f>
        <v/>
      </c>
      <c r="M106" s="92" t="str">
        <f>IF($B106="","",SUMIF('Insumos'!$B$5:$B$304,$B106,'Insumos'!$K$5:$K$304))</f>
        <v/>
      </c>
      <c r="N106" s="92" t="str">
        <f>IF($B106="","",SUMIF('Producción'!$C$5:$C$304,$B106,'Producción'!$L$5:$L$304))</f>
        <v/>
      </c>
      <c r="O106" s="92" t="str">
        <f>IF($B106="","",N($N106)-N($M106))</f>
        <v/>
      </c>
      <c r="P106" s="89" t="str">
        <f>IF($B106="","",'Plan Cultivos'!$V$45&amp;"")</f>
        <v/>
      </c>
      <c r="Q106" s="109" t="str">
        <f>IF($B106="","",N('Plan Cultivos'!$W$45))</f>
        <v/>
      </c>
    </row>
    <row r="107">
      <c r="B107" s="93" t="str">
        <f>IF('Plan Cultivos'!$D$46="","",'Plan Cultivos'!$A$46)</f>
        <v/>
      </c>
      <c r="C107" s="93" t="str">
        <f>IF($B107="","",'Plan Cultivos'!$D$46&amp;"")</f>
        <v/>
      </c>
      <c r="D107" s="93" t="str">
        <f>IF($B107="","",'Plan Cultivos'!$E$46&amp;"")</f>
        <v/>
      </c>
      <c r="E107" s="110" t="str">
        <f>IF($B107="","",IF(ISNUMBER('Plan Cultivos'!$H$46),'Plan Cultivos'!$H$46,""))</f>
        <v/>
      </c>
      <c r="F107" s="110" t="str">
        <f>IF($B107="","",IF(ISNUMBER('Plan Cultivos'!$I$46),'Plan Cultivos'!$I$46,""))</f>
        <v/>
      </c>
      <c r="G107" s="111" t="str">
        <f>IF($B107="","",N('Plan Cultivos'!$L$46))</f>
        <v/>
      </c>
      <c r="H107" s="99" t="str">
        <f>IF($B107="","",N('Plan Cultivos'!$R$46))</f>
        <v/>
      </c>
      <c r="I107" s="111" t="str">
        <f>IF($B107="","",SUMIF('Producción'!$C$5:$C$304,$B107,'Producción'!$H$5:$H$304))</f>
        <v/>
      </c>
      <c r="J107" s="112" t="str">
        <f>IF(OR($B107="",N($H107)=0),"",N($I107)/$H107)</f>
        <v/>
      </c>
      <c r="K107" s="98" t="str">
        <f>IF($B107="","",COUNTIFS('Cronograma'!$B$5:$B$304,$B107,'Cronograma'!$E$5:$E$304,"?*"))</f>
        <v/>
      </c>
      <c r="L107" s="98" t="str">
        <f>IF($B107="","",COUNTIFS('Cronograma'!$B$5:$B$304,$B107,'Cronograma'!$E$5:$E$304,"?*",'Cronograma'!$H$5:$H$304,"&lt;"&amp;TODAY(),'Cronograma'!$M$5:$M$304,"&lt;&gt;Ejecutada",'Cronograma'!$M$5:$M$304,"&lt;&gt;Cancelada"))</f>
        <v/>
      </c>
      <c r="M107" s="100" t="str">
        <f>IF($B107="","",SUMIF('Insumos'!$B$5:$B$304,$B107,'Insumos'!$K$5:$K$304))</f>
        <v/>
      </c>
      <c r="N107" s="100" t="str">
        <f>IF($B107="","",SUMIF('Producción'!$C$5:$C$304,$B107,'Producción'!$L$5:$L$304))</f>
        <v/>
      </c>
      <c r="O107" s="100" t="str">
        <f>IF($B107="","",N($N107)-N($M107))</f>
        <v/>
      </c>
      <c r="P107" s="97" t="str">
        <f>IF($B107="","",'Plan Cultivos'!$V$46&amp;"")</f>
        <v/>
      </c>
      <c r="Q107" s="113" t="str">
        <f>IF($B107="","",N('Plan Cultivos'!$W$46))</f>
        <v/>
      </c>
    </row>
    <row r="108">
      <c r="B108" s="85" t="str">
        <f>IF('Plan Cultivos'!$D$47="","",'Plan Cultivos'!$A$47)</f>
        <v/>
      </c>
      <c r="C108" s="85" t="str">
        <f>IF($B108="","",'Plan Cultivos'!$D$47&amp;"")</f>
        <v/>
      </c>
      <c r="D108" s="85" t="str">
        <f>IF($B108="","",'Plan Cultivos'!$E$47&amp;"")</f>
        <v/>
      </c>
      <c r="E108" s="106" t="str">
        <f>IF($B108="","",IF(ISNUMBER('Plan Cultivos'!$H$47),'Plan Cultivos'!$H$47,""))</f>
        <v/>
      </c>
      <c r="F108" s="106" t="str">
        <f>IF($B108="","",IF(ISNUMBER('Plan Cultivos'!$I$47),'Plan Cultivos'!$I$47,""))</f>
        <v/>
      </c>
      <c r="G108" s="107" t="str">
        <f>IF($B108="","",N('Plan Cultivos'!$L$47))</f>
        <v/>
      </c>
      <c r="H108" s="91" t="str">
        <f>IF($B108="","",N('Plan Cultivos'!$R$47))</f>
        <v/>
      </c>
      <c r="I108" s="107" t="str">
        <f>IF($B108="","",SUMIF('Producción'!$C$5:$C$304,$B108,'Producción'!$H$5:$H$304))</f>
        <v/>
      </c>
      <c r="J108" s="108" t="str">
        <f>IF(OR($B108="",N($H108)=0),"",N($I108)/$H108)</f>
        <v/>
      </c>
      <c r="K108" s="90" t="str">
        <f>IF($B108="","",COUNTIFS('Cronograma'!$B$5:$B$304,$B108,'Cronograma'!$E$5:$E$304,"?*"))</f>
        <v/>
      </c>
      <c r="L108" s="90" t="str">
        <f>IF($B108="","",COUNTIFS('Cronograma'!$B$5:$B$304,$B108,'Cronograma'!$E$5:$E$304,"?*",'Cronograma'!$H$5:$H$304,"&lt;"&amp;TODAY(),'Cronograma'!$M$5:$M$304,"&lt;&gt;Ejecutada",'Cronograma'!$M$5:$M$304,"&lt;&gt;Cancelada"))</f>
        <v/>
      </c>
      <c r="M108" s="92" t="str">
        <f>IF($B108="","",SUMIF('Insumos'!$B$5:$B$304,$B108,'Insumos'!$K$5:$K$304))</f>
        <v/>
      </c>
      <c r="N108" s="92" t="str">
        <f>IF($B108="","",SUMIF('Producción'!$C$5:$C$304,$B108,'Producción'!$L$5:$L$304))</f>
        <v/>
      </c>
      <c r="O108" s="92" t="str">
        <f>IF($B108="","",N($N108)-N($M108))</f>
        <v/>
      </c>
      <c r="P108" s="89" t="str">
        <f>IF($B108="","",'Plan Cultivos'!$V$47&amp;"")</f>
        <v/>
      </c>
      <c r="Q108" s="109" t="str">
        <f>IF($B108="","",N('Plan Cultivos'!$W$47))</f>
        <v/>
      </c>
    </row>
    <row r="109">
      <c r="B109" s="93" t="str">
        <f>IF('Plan Cultivos'!$D$48="","",'Plan Cultivos'!$A$48)</f>
        <v/>
      </c>
      <c r="C109" s="93" t="str">
        <f>IF($B109="","",'Plan Cultivos'!$D$48&amp;"")</f>
        <v/>
      </c>
      <c r="D109" s="93" t="str">
        <f>IF($B109="","",'Plan Cultivos'!$E$48&amp;"")</f>
        <v/>
      </c>
      <c r="E109" s="110" t="str">
        <f>IF($B109="","",IF(ISNUMBER('Plan Cultivos'!$H$48),'Plan Cultivos'!$H$48,""))</f>
        <v/>
      </c>
      <c r="F109" s="110" t="str">
        <f>IF($B109="","",IF(ISNUMBER('Plan Cultivos'!$I$48),'Plan Cultivos'!$I$48,""))</f>
        <v/>
      </c>
      <c r="G109" s="111" t="str">
        <f>IF($B109="","",N('Plan Cultivos'!$L$48))</f>
        <v/>
      </c>
      <c r="H109" s="99" t="str">
        <f>IF($B109="","",N('Plan Cultivos'!$R$48))</f>
        <v/>
      </c>
      <c r="I109" s="111" t="str">
        <f>IF($B109="","",SUMIF('Producción'!$C$5:$C$304,$B109,'Producción'!$H$5:$H$304))</f>
        <v/>
      </c>
      <c r="J109" s="112" t="str">
        <f>IF(OR($B109="",N($H109)=0),"",N($I109)/$H109)</f>
        <v/>
      </c>
      <c r="K109" s="98" t="str">
        <f>IF($B109="","",COUNTIFS('Cronograma'!$B$5:$B$304,$B109,'Cronograma'!$E$5:$E$304,"?*"))</f>
        <v/>
      </c>
      <c r="L109" s="98" t="str">
        <f>IF($B109="","",COUNTIFS('Cronograma'!$B$5:$B$304,$B109,'Cronograma'!$E$5:$E$304,"?*",'Cronograma'!$H$5:$H$304,"&lt;"&amp;TODAY(),'Cronograma'!$M$5:$M$304,"&lt;&gt;Ejecutada",'Cronograma'!$M$5:$M$304,"&lt;&gt;Cancelada"))</f>
        <v/>
      </c>
      <c r="M109" s="100" t="str">
        <f>IF($B109="","",SUMIF('Insumos'!$B$5:$B$304,$B109,'Insumos'!$K$5:$K$304))</f>
        <v/>
      </c>
      <c r="N109" s="100" t="str">
        <f>IF($B109="","",SUMIF('Producción'!$C$5:$C$304,$B109,'Producción'!$L$5:$L$304))</f>
        <v/>
      </c>
      <c r="O109" s="100" t="str">
        <f>IF($B109="","",N($N109)-N($M109))</f>
        <v/>
      </c>
      <c r="P109" s="97" t="str">
        <f>IF($B109="","",'Plan Cultivos'!$V$48&amp;"")</f>
        <v/>
      </c>
      <c r="Q109" s="113" t="str">
        <f>IF($B109="","",N('Plan Cultivos'!$W$48))</f>
        <v/>
      </c>
    </row>
    <row r="110">
      <c r="B110" s="85" t="str">
        <f>IF('Plan Cultivos'!$D$49="","",'Plan Cultivos'!$A$49)</f>
        <v/>
      </c>
      <c r="C110" s="85" t="str">
        <f>IF($B110="","",'Plan Cultivos'!$D$49&amp;"")</f>
        <v/>
      </c>
      <c r="D110" s="85" t="str">
        <f>IF($B110="","",'Plan Cultivos'!$E$49&amp;"")</f>
        <v/>
      </c>
      <c r="E110" s="106" t="str">
        <f>IF($B110="","",IF(ISNUMBER('Plan Cultivos'!$H$49),'Plan Cultivos'!$H$49,""))</f>
        <v/>
      </c>
      <c r="F110" s="106" t="str">
        <f>IF($B110="","",IF(ISNUMBER('Plan Cultivos'!$I$49),'Plan Cultivos'!$I$49,""))</f>
        <v/>
      </c>
      <c r="G110" s="107" t="str">
        <f>IF($B110="","",N('Plan Cultivos'!$L$49))</f>
        <v/>
      </c>
      <c r="H110" s="91" t="str">
        <f>IF($B110="","",N('Plan Cultivos'!$R$49))</f>
        <v/>
      </c>
      <c r="I110" s="107" t="str">
        <f>IF($B110="","",SUMIF('Producción'!$C$5:$C$304,$B110,'Producción'!$H$5:$H$304))</f>
        <v/>
      </c>
      <c r="J110" s="108" t="str">
        <f>IF(OR($B110="",N($H110)=0),"",N($I110)/$H110)</f>
        <v/>
      </c>
      <c r="K110" s="90" t="str">
        <f>IF($B110="","",COUNTIFS('Cronograma'!$B$5:$B$304,$B110,'Cronograma'!$E$5:$E$304,"?*"))</f>
        <v/>
      </c>
      <c r="L110" s="90" t="str">
        <f>IF($B110="","",COUNTIFS('Cronograma'!$B$5:$B$304,$B110,'Cronograma'!$E$5:$E$304,"?*",'Cronograma'!$H$5:$H$304,"&lt;"&amp;TODAY(),'Cronograma'!$M$5:$M$304,"&lt;&gt;Ejecutada",'Cronograma'!$M$5:$M$304,"&lt;&gt;Cancelada"))</f>
        <v/>
      </c>
      <c r="M110" s="92" t="str">
        <f>IF($B110="","",SUMIF('Insumos'!$B$5:$B$304,$B110,'Insumos'!$K$5:$K$304))</f>
        <v/>
      </c>
      <c r="N110" s="92" t="str">
        <f>IF($B110="","",SUMIF('Producción'!$C$5:$C$304,$B110,'Producción'!$L$5:$L$304))</f>
        <v/>
      </c>
      <c r="O110" s="92" t="str">
        <f>IF($B110="","",N($N110)-N($M110))</f>
        <v/>
      </c>
      <c r="P110" s="89" t="str">
        <f>IF($B110="","",'Plan Cultivos'!$V$49&amp;"")</f>
        <v/>
      </c>
      <c r="Q110" s="109" t="str">
        <f>IF($B110="","",N('Plan Cultivos'!$W$49))</f>
        <v/>
      </c>
    </row>
    <row r="111">
      <c r="B111" s="93" t="str">
        <f>IF('Plan Cultivos'!$D$50="","",'Plan Cultivos'!$A$50)</f>
        <v/>
      </c>
      <c r="C111" s="93" t="str">
        <f>IF($B111="","",'Plan Cultivos'!$D$50&amp;"")</f>
        <v/>
      </c>
      <c r="D111" s="93" t="str">
        <f>IF($B111="","",'Plan Cultivos'!$E$50&amp;"")</f>
        <v/>
      </c>
      <c r="E111" s="110" t="str">
        <f>IF($B111="","",IF(ISNUMBER('Plan Cultivos'!$H$50),'Plan Cultivos'!$H$50,""))</f>
        <v/>
      </c>
      <c r="F111" s="110" t="str">
        <f>IF($B111="","",IF(ISNUMBER('Plan Cultivos'!$I$50),'Plan Cultivos'!$I$50,""))</f>
        <v/>
      </c>
      <c r="G111" s="111" t="str">
        <f>IF($B111="","",N('Plan Cultivos'!$L$50))</f>
        <v/>
      </c>
      <c r="H111" s="99" t="str">
        <f>IF($B111="","",N('Plan Cultivos'!$R$50))</f>
        <v/>
      </c>
      <c r="I111" s="111" t="str">
        <f>IF($B111="","",SUMIF('Producción'!$C$5:$C$304,$B111,'Producción'!$H$5:$H$304))</f>
        <v/>
      </c>
      <c r="J111" s="112" t="str">
        <f>IF(OR($B111="",N($H111)=0),"",N($I111)/$H111)</f>
        <v/>
      </c>
      <c r="K111" s="98" t="str">
        <f>IF($B111="","",COUNTIFS('Cronograma'!$B$5:$B$304,$B111,'Cronograma'!$E$5:$E$304,"?*"))</f>
        <v/>
      </c>
      <c r="L111" s="98" t="str">
        <f>IF($B111="","",COUNTIFS('Cronograma'!$B$5:$B$304,$B111,'Cronograma'!$E$5:$E$304,"?*",'Cronograma'!$H$5:$H$304,"&lt;"&amp;TODAY(),'Cronograma'!$M$5:$M$304,"&lt;&gt;Ejecutada",'Cronograma'!$M$5:$M$304,"&lt;&gt;Cancelada"))</f>
        <v/>
      </c>
      <c r="M111" s="100" t="str">
        <f>IF($B111="","",SUMIF('Insumos'!$B$5:$B$304,$B111,'Insumos'!$K$5:$K$304))</f>
        <v/>
      </c>
      <c r="N111" s="100" t="str">
        <f>IF($B111="","",SUMIF('Producción'!$C$5:$C$304,$B111,'Producción'!$L$5:$L$304))</f>
        <v/>
      </c>
      <c r="O111" s="100" t="str">
        <f>IF($B111="","",N($N111)-N($M111))</f>
        <v/>
      </c>
      <c r="P111" s="97" t="str">
        <f>IF($B111="","",'Plan Cultivos'!$V$50&amp;"")</f>
        <v/>
      </c>
      <c r="Q111" s="113" t="str">
        <f>IF($B111="","",N('Plan Cultivos'!$W$50))</f>
        <v/>
      </c>
    </row>
    <row r="112">
      <c r="B112" s="85" t="str">
        <f>IF('Plan Cultivos'!$D$51="","",'Plan Cultivos'!$A$51)</f>
        <v/>
      </c>
      <c r="C112" s="85" t="str">
        <f>IF($B112="","",'Plan Cultivos'!$D$51&amp;"")</f>
        <v/>
      </c>
      <c r="D112" s="85" t="str">
        <f>IF($B112="","",'Plan Cultivos'!$E$51&amp;"")</f>
        <v/>
      </c>
      <c r="E112" s="106" t="str">
        <f>IF($B112="","",IF(ISNUMBER('Plan Cultivos'!$H$51),'Plan Cultivos'!$H$51,""))</f>
        <v/>
      </c>
      <c r="F112" s="106" t="str">
        <f>IF($B112="","",IF(ISNUMBER('Plan Cultivos'!$I$51),'Plan Cultivos'!$I$51,""))</f>
        <v/>
      </c>
      <c r="G112" s="107" t="str">
        <f>IF($B112="","",N('Plan Cultivos'!$L$51))</f>
        <v/>
      </c>
      <c r="H112" s="91" t="str">
        <f>IF($B112="","",N('Plan Cultivos'!$R$51))</f>
        <v/>
      </c>
      <c r="I112" s="107" t="str">
        <f>IF($B112="","",SUMIF('Producción'!$C$5:$C$304,$B112,'Producción'!$H$5:$H$304))</f>
        <v/>
      </c>
      <c r="J112" s="108" t="str">
        <f>IF(OR($B112="",N($H112)=0),"",N($I112)/$H112)</f>
        <v/>
      </c>
      <c r="K112" s="90" t="str">
        <f>IF($B112="","",COUNTIFS('Cronograma'!$B$5:$B$304,$B112,'Cronograma'!$E$5:$E$304,"?*"))</f>
        <v/>
      </c>
      <c r="L112" s="90" t="str">
        <f>IF($B112="","",COUNTIFS('Cronograma'!$B$5:$B$304,$B112,'Cronograma'!$E$5:$E$304,"?*",'Cronograma'!$H$5:$H$304,"&lt;"&amp;TODAY(),'Cronograma'!$M$5:$M$304,"&lt;&gt;Ejecutada",'Cronograma'!$M$5:$M$304,"&lt;&gt;Cancelada"))</f>
        <v/>
      </c>
      <c r="M112" s="92" t="str">
        <f>IF($B112="","",SUMIF('Insumos'!$B$5:$B$304,$B112,'Insumos'!$K$5:$K$304))</f>
        <v/>
      </c>
      <c r="N112" s="92" t="str">
        <f>IF($B112="","",SUMIF('Producción'!$C$5:$C$304,$B112,'Producción'!$L$5:$L$304))</f>
        <v/>
      </c>
      <c r="O112" s="92" t="str">
        <f>IF($B112="","",N($N112)-N($M112))</f>
        <v/>
      </c>
      <c r="P112" s="89" t="str">
        <f>IF($B112="","",'Plan Cultivos'!$V$51&amp;"")</f>
        <v/>
      </c>
      <c r="Q112" s="109" t="str">
        <f>IF($B112="","",N('Plan Cultivos'!$W$51))</f>
        <v/>
      </c>
    </row>
    <row r="113">
      <c r="B113" s="93" t="str">
        <f>IF('Plan Cultivos'!$D$52="","",'Plan Cultivos'!$A$52)</f>
        <v/>
      </c>
      <c r="C113" s="93" t="str">
        <f>IF($B113="","",'Plan Cultivos'!$D$52&amp;"")</f>
        <v/>
      </c>
      <c r="D113" s="93" t="str">
        <f>IF($B113="","",'Plan Cultivos'!$E$52&amp;"")</f>
        <v/>
      </c>
      <c r="E113" s="110" t="str">
        <f>IF($B113="","",IF(ISNUMBER('Plan Cultivos'!$H$52),'Plan Cultivos'!$H$52,""))</f>
        <v/>
      </c>
      <c r="F113" s="110" t="str">
        <f>IF($B113="","",IF(ISNUMBER('Plan Cultivos'!$I$52),'Plan Cultivos'!$I$52,""))</f>
        <v/>
      </c>
      <c r="G113" s="111" t="str">
        <f>IF($B113="","",N('Plan Cultivos'!$L$52))</f>
        <v/>
      </c>
      <c r="H113" s="99" t="str">
        <f>IF($B113="","",N('Plan Cultivos'!$R$52))</f>
        <v/>
      </c>
      <c r="I113" s="111" t="str">
        <f>IF($B113="","",SUMIF('Producción'!$C$5:$C$304,$B113,'Producción'!$H$5:$H$304))</f>
        <v/>
      </c>
      <c r="J113" s="112" t="str">
        <f>IF(OR($B113="",N($H113)=0),"",N($I113)/$H113)</f>
        <v/>
      </c>
      <c r="K113" s="98" t="str">
        <f>IF($B113="","",COUNTIFS('Cronograma'!$B$5:$B$304,$B113,'Cronograma'!$E$5:$E$304,"?*"))</f>
        <v/>
      </c>
      <c r="L113" s="98" t="str">
        <f>IF($B113="","",COUNTIFS('Cronograma'!$B$5:$B$304,$B113,'Cronograma'!$E$5:$E$304,"?*",'Cronograma'!$H$5:$H$304,"&lt;"&amp;TODAY(),'Cronograma'!$M$5:$M$304,"&lt;&gt;Ejecutada",'Cronograma'!$M$5:$M$304,"&lt;&gt;Cancelada"))</f>
        <v/>
      </c>
      <c r="M113" s="100" t="str">
        <f>IF($B113="","",SUMIF('Insumos'!$B$5:$B$304,$B113,'Insumos'!$K$5:$K$304))</f>
        <v/>
      </c>
      <c r="N113" s="100" t="str">
        <f>IF($B113="","",SUMIF('Producción'!$C$5:$C$304,$B113,'Producción'!$L$5:$L$304))</f>
        <v/>
      </c>
      <c r="O113" s="100" t="str">
        <f>IF($B113="","",N($N113)-N($M113))</f>
        <v/>
      </c>
      <c r="P113" s="97" t="str">
        <f>IF($B113="","",'Plan Cultivos'!$V$52&amp;"")</f>
        <v/>
      </c>
      <c r="Q113" s="113" t="str">
        <f>IF($B113="","",N('Plan Cultivos'!$W$52))</f>
        <v/>
      </c>
    </row>
    <row r="114">
      <c r="B114" s="85" t="str">
        <f>IF('Plan Cultivos'!$D$53="","",'Plan Cultivos'!$A$53)</f>
        <v/>
      </c>
      <c r="C114" s="85" t="str">
        <f>IF($B114="","",'Plan Cultivos'!$D$53&amp;"")</f>
        <v/>
      </c>
      <c r="D114" s="85" t="str">
        <f>IF($B114="","",'Plan Cultivos'!$E$53&amp;"")</f>
        <v/>
      </c>
      <c r="E114" s="106" t="str">
        <f>IF($B114="","",IF(ISNUMBER('Plan Cultivos'!$H$53),'Plan Cultivos'!$H$53,""))</f>
        <v/>
      </c>
      <c r="F114" s="106" t="str">
        <f>IF($B114="","",IF(ISNUMBER('Plan Cultivos'!$I$53),'Plan Cultivos'!$I$53,""))</f>
        <v/>
      </c>
      <c r="G114" s="107" t="str">
        <f>IF($B114="","",N('Plan Cultivos'!$L$53))</f>
        <v/>
      </c>
      <c r="H114" s="91" t="str">
        <f>IF($B114="","",N('Plan Cultivos'!$R$53))</f>
        <v/>
      </c>
      <c r="I114" s="107" t="str">
        <f>IF($B114="","",SUMIF('Producción'!$C$5:$C$304,$B114,'Producción'!$H$5:$H$304))</f>
        <v/>
      </c>
      <c r="J114" s="108" t="str">
        <f>IF(OR($B114="",N($H114)=0),"",N($I114)/$H114)</f>
        <v/>
      </c>
      <c r="K114" s="90" t="str">
        <f>IF($B114="","",COUNTIFS('Cronograma'!$B$5:$B$304,$B114,'Cronograma'!$E$5:$E$304,"?*"))</f>
        <v/>
      </c>
      <c r="L114" s="90" t="str">
        <f>IF($B114="","",COUNTIFS('Cronograma'!$B$5:$B$304,$B114,'Cronograma'!$E$5:$E$304,"?*",'Cronograma'!$H$5:$H$304,"&lt;"&amp;TODAY(),'Cronograma'!$M$5:$M$304,"&lt;&gt;Ejecutada",'Cronograma'!$M$5:$M$304,"&lt;&gt;Cancelada"))</f>
        <v/>
      </c>
      <c r="M114" s="92" t="str">
        <f>IF($B114="","",SUMIF('Insumos'!$B$5:$B$304,$B114,'Insumos'!$K$5:$K$304))</f>
        <v/>
      </c>
      <c r="N114" s="92" t="str">
        <f>IF($B114="","",SUMIF('Producción'!$C$5:$C$304,$B114,'Producción'!$L$5:$L$304))</f>
        <v/>
      </c>
      <c r="O114" s="92" t="str">
        <f>IF($B114="","",N($N114)-N($M114))</f>
        <v/>
      </c>
      <c r="P114" s="89" t="str">
        <f>IF($B114="","",'Plan Cultivos'!$V$53&amp;"")</f>
        <v/>
      </c>
      <c r="Q114" s="109" t="str">
        <f>IF($B114="","",N('Plan Cultivos'!$W$53))</f>
        <v/>
      </c>
    </row>
    <row r="115">
      <c r="B115" s="93" t="str">
        <f>IF('Plan Cultivos'!$D$54="","",'Plan Cultivos'!$A$54)</f>
        <v/>
      </c>
      <c r="C115" s="93" t="str">
        <f>IF($B115="","",'Plan Cultivos'!$D$54&amp;"")</f>
        <v/>
      </c>
      <c r="D115" s="93" t="str">
        <f>IF($B115="","",'Plan Cultivos'!$E$54&amp;"")</f>
        <v/>
      </c>
      <c r="E115" s="110" t="str">
        <f>IF($B115="","",IF(ISNUMBER('Plan Cultivos'!$H$54),'Plan Cultivos'!$H$54,""))</f>
        <v/>
      </c>
      <c r="F115" s="110" t="str">
        <f>IF($B115="","",IF(ISNUMBER('Plan Cultivos'!$I$54),'Plan Cultivos'!$I$54,""))</f>
        <v/>
      </c>
      <c r="G115" s="111" t="str">
        <f>IF($B115="","",N('Plan Cultivos'!$L$54))</f>
        <v/>
      </c>
      <c r="H115" s="99" t="str">
        <f>IF($B115="","",N('Plan Cultivos'!$R$54))</f>
        <v/>
      </c>
      <c r="I115" s="111" t="str">
        <f>IF($B115="","",SUMIF('Producción'!$C$5:$C$304,$B115,'Producción'!$H$5:$H$304))</f>
        <v/>
      </c>
      <c r="J115" s="112" t="str">
        <f>IF(OR($B115="",N($H115)=0),"",N($I115)/$H115)</f>
        <v/>
      </c>
      <c r="K115" s="98" t="str">
        <f>IF($B115="","",COUNTIFS('Cronograma'!$B$5:$B$304,$B115,'Cronograma'!$E$5:$E$304,"?*"))</f>
        <v/>
      </c>
      <c r="L115" s="98" t="str">
        <f>IF($B115="","",COUNTIFS('Cronograma'!$B$5:$B$304,$B115,'Cronograma'!$E$5:$E$304,"?*",'Cronograma'!$H$5:$H$304,"&lt;"&amp;TODAY(),'Cronograma'!$M$5:$M$304,"&lt;&gt;Ejecutada",'Cronograma'!$M$5:$M$304,"&lt;&gt;Cancelada"))</f>
        <v/>
      </c>
      <c r="M115" s="100" t="str">
        <f>IF($B115="","",SUMIF('Insumos'!$B$5:$B$304,$B115,'Insumos'!$K$5:$K$304))</f>
        <v/>
      </c>
      <c r="N115" s="100" t="str">
        <f>IF($B115="","",SUMIF('Producción'!$C$5:$C$304,$B115,'Producción'!$L$5:$L$304))</f>
        <v/>
      </c>
      <c r="O115" s="100" t="str">
        <f>IF($B115="","",N($N115)-N($M115))</f>
        <v/>
      </c>
      <c r="P115" s="97" t="str">
        <f>IF($B115="","",'Plan Cultivos'!$V$54&amp;"")</f>
        <v/>
      </c>
      <c r="Q115" s="113" t="str">
        <f>IF($B115="","",N('Plan Cultivos'!$W$54))</f>
        <v/>
      </c>
    </row>
    <row r="116">
      <c r="B116" s="85" t="str">
        <f>IF('Plan Cultivos'!$D$55="","",'Plan Cultivos'!$A$55)</f>
        <v/>
      </c>
      <c r="C116" s="85" t="str">
        <f>IF($B116="","",'Plan Cultivos'!$D$55&amp;"")</f>
        <v/>
      </c>
      <c r="D116" s="85" t="str">
        <f>IF($B116="","",'Plan Cultivos'!$E$55&amp;"")</f>
        <v/>
      </c>
      <c r="E116" s="106" t="str">
        <f>IF($B116="","",IF(ISNUMBER('Plan Cultivos'!$H$55),'Plan Cultivos'!$H$55,""))</f>
        <v/>
      </c>
      <c r="F116" s="106" t="str">
        <f>IF($B116="","",IF(ISNUMBER('Plan Cultivos'!$I$55),'Plan Cultivos'!$I$55,""))</f>
        <v/>
      </c>
      <c r="G116" s="107" t="str">
        <f>IF($B116="","",N('Plan Cultivos'!$L$55))</f>
        <v/>
      </c>
      <c r="H116" s="91" t="str">
        <f>IF($B116="","",N('Plan Cultivos'!$R$55))</f>
        <v/>
      </c>
      <c r="I116" s="107" t="str">
        <f>IF($B116="","",SUMIF('Producción'!$C$5:$C$304,$B116,'Producción'!$H$5:$H$304))</f>
        <v/>
      </c>
      <c r="J116" s="108" t="str">
        <f>IF(OR($B116="",N($H116)=0),"",N($I116)/$H116)</f>
        <v/>
      </c>
      <c r="K116" s="90" t="str">
        <f>IF($B116="","",COUNTIFS('Cronograma'!$B$5:$B$304,$B116,'Cronograma'!$E$5:$E$304,"?*"))</f>
        <v/>
      </c>
      <c r="L116" s="90" t="str">
        <f>IF($B116="","",COUNTIFS('Cronograma'!$B$5:$B$304,$B116,'Cronograma'!$E$5:$E$304,"?*",'Cronograma'!$H$5:$H$304,"&lt;"&amp;TODAY(),'Cronograma'!$M$5:$M$304,"&lt;&gt;Ejecutada",'Cronograma'!$M$5:$M$304,"&lt;&gt;Cancelada"))</f>
        <v/>
      </c>
      <c r="M116" s="92" t="str">
        <f>IF($B116="","",SUMIF('Insumos'!$B$5:$B$304,$B116,'Insumos'!$K$5:$K$304))</f>
        <v/>
      </c>
      <c r="N116" s="92" t="str">
        <f>IF($B116="","",SUMIF('Producción'!$C$5:$C$304,$B116,'Producción'!$L$5:$L$304))</f>
        <v/>
      </c>
      <c r="O116" s="92" t="str">
        <f>IF($B116="","",N($N116)-N($M116))</f>
        <v/>
      </c>
      <c r="P116" s="89" t="str">
        <f>IF($B116="","",'Plan Cultivos'!$V$55&amp;"")</f>
        <v/>
      </c>
      <c r="Q116" s="109" t="str">
        <f>IF($B116="","",N('Plan Cultivos'!$W$55))</f>
        <v/>
      </c>
    </row>
    <row r="117">
      <c r="B117" s="93" t="str">
        <f>IF('Plan Cultivos'!$D$56="","",'Plan Cultivos'!$A$56)</f>
        <v/>
      </c>
      <c r="C117" s="93" t="str">
        <f>IF($B117="","",'Plan Cultivos'!$D$56&amp;"")</f>
        <v/>
      </c>
      <c r="D117" s="93" t="str">
        <f>IF($B117="","",'Plan Cultivos'!$E$56&amp;"")</f>
        <v/>
      </c>
      <c r="E117" s="110" t="str">
        <f>IF($B117="","",IF(ISNUMBER('Plan Cultivos'!$H$56),'Plan Cultivos'!$H$56,""))</f>
        <v/>
      </c>
      <c r="F117" s="110" t="str">
        <f>IF($B117="","",IF(ISNUMBER('Plan Cultivos'!$I$56),'Plan Cultivos'!$I$56,""))</f>
        <v/>
      </c>
      <c r="G117" s="111" t="str">
        <f>IF($B117="","",N('Plan Cultivos'!$L$56))</f>
        <v/>
      </c>
      <c r="H117" s="99" t="str">
        <f>IF($B117="","",N('Plan Cultivos'!$R$56))</f>
        <v/>
      </c>
      <c r="I117" s="111" t="str">
        <f>IF($B117="","",SUMIF('Producción'!$C$5:$C$304,$B117,'Producción'!$H$5:$H$304))</f>
        <v/>
      </c>
      <c r="J117" s="112" t="str">
        <f>IF(OR($B117="",N($H117)=0),"",N($I117)/$H117)</f>
        <v/>
      </c>
      <c r="K117" s="98" t="str">
        <f>IF($B117="","",COUNTIFS('Cronograma'!$B$5:$B$304,$B117,'Cronograma'!$E$5:$E$304,"?*"))</f>
        <v/>
      </c>
      <c r="L117" s="98" t="str">
        <f>IF($B117="","",COUNTIFS('Cronograma'!$B$5:$B$304,$B117,'Cronograma'!$E$5:$E$304,"?*",'Cronograma'!$H$5:$H$304,"&lt;"&amp;TODAY(),'Cronograma'!$M$5:$M$304,"&lt;&gt;Ejecutada",'Cronograma'!$M$5:$M$304,"&lt;&gt;Cancelada"))</f>
        <v/>
      </c>
      <c r="M117" s="100" t="str">
        <f>IF($B117="","",SUMIF('Insumos'!$B$5:$B$304,$B117,'Insumos'!$K$5:$K$304))</f>
        <v/>
      </c>
      <c r="N117" s="100" t="str">
        <f>IF($B117="","",SUMIF('Producción'!$C$5:$C$304,$B117,'Producción'!$L$5:$L$304))</f>
        <v/>
      </c>
      <c r="O117" s="100" t="str">
        <f>IF($B117="","",N($N117)-N($M117))</f>
        <v/>
      </c>
      <c r="P117" s="97" t="str">
        <f>IF($B117="","",'Plan Cultivos'!$V$56&amp;"")</f>
        <v/>
      </c>
      <c r="Q117" s="113" t="str">
        <f>IF($B117="","",N('Plan Cultivos'!$W$56))</f>
        <v/>
      </c>
    </row>
    <row r="118">
      <c r="B118" s="85" t="str">
        <f>IF('Plan Cultivos'!$D$57="","",'Plan Cultivos'!$A$57)</f>
        <v/>
      </c>
      <c r="C118" s="85" t="str">
        <f>IF($B118="","",'Plan Cultivos'!$D$57&amp;"")</f>
        <v/>
      </c>
      <c r="D118" s="85" t="str">
        <f>IF($B118="","",'Plan Cultivos'!$E$57&amp;"")</f>
        <v/>
      </c>
      <c r="E118" s="106" t="str">
        <f>IF($B118="","",IF(ISNUMBER('Plan Cultivos'!$H$57),'Plan Cultivos'!$H$57,""))</f>
        <v/>
      </c>
      <c r="F118" s="106" t="str">
        <f>IF($B118="","",IF(ISNUMBER('Plan Cultivos'!$I$57),'Plan Cultivos'!$I$57,""))</f>
        <v/>
      </c>
      <c r="G118" s="107" t="str">
        <f>IF($B118="","",N('Plan Cultivos'!$L$57))</f>
        <v/>
      </c>
      <c r="H118" s="91" t="str">
        <f>IF($B118="","",N('Plan Cultivos'!$R$57))</f>
        <v/>
      </c>
      <c r="I118" s="107" t="str">
        <f>IF($B118="","",SUMIF('Producción'!$C$5:$C$304,$B118,'Producción'!$H$5:$H$304))</f>
        <v/>
      </c>
      <c r="J118" s="108" t="str">
        <f>IF(OR($B118="",N($H118)=0),"",N($I118)/$H118)</f>
        <v/>
      </c>
      <c r="K118" s="90" t="str">
        <f>IF($B118="","",COUNTIFS('Cronograma'!$B$5:$B$304,$B118,'Cronograma'!$E$5:$E$304,"?*"))</f>
        <v/>
      </c>
      <c r="L118" s="90" t="str">
        <f>IF($B118="","",COUNTIFS('Cronograma'!$B$5:$B$304,$B118,'Cronograma'!$E$5:$E$304,"?*",'Cronograma'!$H$5:$H$304,"&lt;"&amp;TODAY(),'Cronograma'!$M$5:$M$304,"&lt;&gt;Ejecutada",'Cronograma'!$M$5:$M$304,"&lt;&gt;Cancelada"))</f>
        <v/>
      </c>
      <c r="M118" s="92" t="str">
        <f>IF($B118="","",SUMIF('Insumos'!$B$5:$B$304,$B118,'Insumos'!$K$5:$K$304))</f>
        <v/>
      </c>
      <c r="N118" s="92" t="str">
        <f>IF($B118="","",SUMIF('Producción'!$C$5:$C$304,$B118,'Producción'!$L$5:$L$304))</f>
        <v/>
      </c>
      <c r="O118" s="92" t="str">
        <f>IF($B118="","",N($N118)-N($M118))</f>
        <v/>
      </c>
      <c r="P118" s="89" t="str">
        <f>IF($B118="","",'Plan Cultivos'!$V$57&amp;"")</f>
        <v/>
      </c>
      <c r="Q118" s="109" t="str">
        <f>IF($B118="","",N('Plan Cultivos'!$W$57))</f>
        <v/>
      </c>
    </row>
    <row r="119">
      <c r="B119" s="93" t="str">
        <f>IF('Plan Cultivos'!$D$58="","",'Plan Cultivos'!$A$58)</f>
        <v/>
      </c>
      <c r="C119" s="93" t="str">
        <f>IF($B119="","",'Plan Cultivos'!$D$58&amp;"")</f>
        <v/>
      </c>
      <c r="D119" s="93" t="str">
        <f>IF($B119="","",'Plan Cultivos'!$E$58&amp;"")</f>
        <v/>
      </c>
      <c r="E119" s="110" t="str">
        <f>IF($B119="","",IF(ISNUMBER('Plan Cultivos'!$H$58),'Plan Cultivos'!$H$58,""))</f>
        <v/>
      </c>
      <c r="F119" s="110" t="str">
        <f>IF($B119="","",IF(ISNUMBER('Plan Cultivos'!$I$58),'Plan Cultivos'!$I$58,""))</f>
        <v/>
      </c>
      <c r="G119" s="111" t="str">
        <f>IF($B119="","",N('Plan Cultivos'!$L$58))</f>
        <v/>
      </c>
      <c r="H119" s="99" t="str">
        <f>IF($B119="","",N('Plan Cultivos'!$R$58))</f>
        <v/>
      </c>
      <c r="I119" s="111" t="str">
        <f>IF($B119="","",SUMIF('Producción'!$C$5:$C$304,$B119,'Producción'!$H$5:$H$304))</f>
        <v/>
      </c>
      <c r="J119" s="112" t="str">
        <f>IF(OR($B119="",N($H119)=0),"",N($I119)/$H119)</f>
        <v/>
      </c>
      <c r="K119" s="98" t="str">
        <f>IF($B119="","",COUNTIFS('Cronograma'!$B$5:$B$304,$B119,'Cronograma'!$E$5:$E$304,"?*"))</f>
        <v/>
      </c>
      <c r="L119" s="98" t="str">
        <f>IF($B119="","",COUNTIFS('Cronograma'!$B$5:$B$304,$B119,'Cronograma'!$E$5:$E$304,"?*",'Cronograma'!$H$5:$H$304,"&lt;"&amp;TODAY(),'Cronograma'!$M$5:$M$304,"&lt;&gt;Ejecutada",'Cronograma'!$M$5:$M$304,"&lt;&gt;Cancelada"))</f>
        <v/>
      </c>
      <c r="M119" s="100" t="str">
        <f>IF($B119="","",SUMIF('Insumos'!$B$5:$B$304,$B119,'Insumos'!$K$5:$K$304))</f>
        <v/>
      </c>
      <c r="N119" s="100" t="str">
        <f>IF($B119="","",SUMIF('Producción'!$C$5:$C$304,$B119,'Producción'!$L$5:$L$304))</f>
        <v/>
      </c>
      <c r="O119" s="100" t="str">
        <f>IF($B119="","",N($N119)-N($M119))</f>
        <v/>
      </c>
      <c r="P119" s="97" t="str">
        <f>IF($B119="","",'Plan Cultivos'!$V$58&amp;"")</f>
        <v/>
      </c>
      <c r="Q119" s="113" t="str">
        <f>IF($B119="","",N('Plan Cultivos'!$W$58))</f>
        <v/>
      </c>
    </row>
    <row r="120">
      <c r="B120" s="85" t="str">
        <f>IF('Plan Cultivos'!$D$59="","",'Plan Cultivos'!$A$59)</f>
        <v/>
      </c>
      <c r="C120" s="85" t="str">
        <f>IF($B120="","",'Plan Cultivos'!$D$59&amp;"")</f>
        <v/>
      </c>
      <c r="D120" s="85" t="str">
        <f>IF($B120="","",'Plan Cultivos'!$E$59&amp;"")</f>
        <v/>
      </c>
      <c r="E120" s="106" t="str">
        <f>IF($B120="","",IF(ISNUMBER('Plan Cultivos'!$H$59),'Plan Cultivos'!$H$59,""))</f>
        <v/>
      </c>
      <c r="F120" s="106" t="str">
        <f>IF($B120="","",IF(ISNUMBER('Plan Cultivos'!$I$59),'Plan Cultivos'!$I$59,""))</f>
        <v/>
      </c>
      <c r="G120" s="107" t="str">
        <f>IF($B120="","",N('Plan Cultivos'!$L$59))</f>
        <v/>
      </c>
      <c r="H120" s="91" t="str">
        <f>IF($B120="","",N('Plan Cultivos'!$R$59))</f>
        <v/>
      </c>
      <c r="I120" s="107" t="str">
        <f>IF($B120="","",SUMIF('Producción'!$C$5:$C$304,$B120,'Producción'!$H$5:$H$304))</f>
        <v/>
      </c>
      <c r="J120" s="108" t="str">
        <f>IF(OR($B120="",N($H120)=0),"",N($I120)/$H120)</f>
        <v/>
      </c>
      <c r="K120" s="90" t="str">
        <f>IF($B120="","",COUNTIFS('Cronograma'!$B$5:$B$304,$B120,'Cronograma'!$E$5:$E$304,"?*"))</f>
        <v/>
      </c>
      <c r="L120" s="90" t="str">
        <f>IF($B120="","",COUNTIFS('Cronograma'!$B$5:$B$304,$B120,'Cronograma'!$E$5:$E$304,"?*",'Cronograma'!$H$5:$H$304,"&lt;"&amp;TODAY(),'Cronograma'!$M$5:$M$304,"&lt;&gt;Ejecutada",'Cronograma'!$M$5:$M$304,"&lt;&gt;Cancelada"))</f>
        <v/>
      </c>
      <c r="M120" s="92" t="str">
        <f>IF($B120="","",SUMIF('Insumos'!$B$5:$B$304,$B120,'Insumos'!$K$5:$K$304))</f>
        <v/>
      </c>
      <c r="N120" s="92" t="str">
        <f>IF($B120="","",SUMIF('Producción'!$C$5:$C$304,$B120,'Producción'!$L$5:$L$304))</f>
        <v/>
      </c>
      <c r="O120" s="92" t="str">
        <f>IF($B120="","",N($N120)-N($M120))</f>
        <v/>
      </c>
      <c r="P120" s="89" t="str">
        <f>IF($B120="","",'Plan Cultivos'!$V$59&amp;"")</f>
        <v/>
      </c>
      <c r="Q120" s="109" t="str">
        <f>IF($B120="","",N('Plan Cultivos'!$W$59))</f>
        <v/>
      </c>
    </row>
    <row r="121">
      <c r="B121" s="93" t="str">
        <f>IF('Plan Cultivos'!$D$60="","",'Plan Cultivos'!$A$60)</f>
        <v/>
      </c>
      <c r="C121" s="93" t="str">
        <f>IF($B121="","",'Plan Cultivos'!$D$60&amp;"")</f>
        <v/>
      </c>
      <c r="D121" s="93" t="str">
        <f>IF($B121="","",'Plan Cultivos'!$E$60&amp;"")</f>
        <v/>
      </c>
      <c r="E121" s="110" t="str">
        <f>IF($B121="","",IF(ISNUMBER('Plan Cultivos'!$H$60),'Plan Cultivos'!$H$60,""))</f>
        <v/>
      </c>
      <c r="F121" s="110" t="str">
        <f>IF($B121="","",IF(ISNUMBER('Plan Cultivos'!$I$60),'Plan Cultivos'!$I$60,""))</f>
        <v/>
      </c>
      <c r="G121" s="111" t="str">
        <f>IF($B121="","",N('Plan Cultivos'!$L$60))</f>
        <v/>
      </c>
      <c r="H121" s="99" t="str">
        <f>IF($B121="","",N('Plan Cultivos'!$R$60))</f>
        <v/>
      </c>
      <c r="I121" s="111" t="str">
        <f>IF($B121="","",SUMIF('Producción'!$C$5:$C$304,$B121,'Producción'!$H$5:$H$304))</f>
        <v/>
      </c>
      <c r="J121" s="112" t="str">
        <f>IF(OR($B121="",N($H121)=0),"",N($I121)/$H121)</f>
        <v/>
      </c>
      <c r="K121" s="98" t="str">
        <f>IF($B121="","",COUNTIFS('Cronograma'!$B$5:$B$304,$B121,'Cronograma'!$E$5:$E$304,"?*"))</f>
        <v/>
      </c>
      <c r="L121" s="98" t="str">
        <f>IF($B121="","",COUNTIFS('Cronograma'!$B$5:$B$304,$B121,'Cronograma'!$E$5:$E$304,"?*",'Cronograma'!$H$5:$H$304,"&lt;"&amp;TODAY(),'Cronograma'!$M$5:$M$304,"&lt;&gt;Ejecutada",'Cronograma'!$M$5:$M$304,"&lt;&gt;Cancelada"))</f>
        <v/>
      </c>
      <c r="M121" s="100" t="str">
        <f>IF($B121="","",SUMIF('Insumos'!$B$5:$B$304,$B121,'Insumos'!$K$5:$K$304))</f>
        <v/>
      </c>
      <c r="N121" s="100" t="str">
        <f>IF($B121="","",SUMIF('Producción'!$C$5:$C$304,$B121,'Producción'!$L$5:$L$304))</f>
        <v/>
      </c>
      <c r="O121" s="100" t="str">
        <f>IF($B121="","",N($N121)-N($M121))</f>
        <v/>
      </c>
      <c r="P121" s="97" t="str">
        <f>IF($B121="","",'Plan Cultivos'!$V$60&amp;"")</f>
        <v/>
      </c>
      <c r="Q121" s="113" t="str">
        <f>IF($B121="","",N('Plan Cultivos'!$W$60))</f>
        <v/>
      </c>
    </row>
    <row r="122">
      <c r="B122" s="85" t="str">
        <f>IF('Plan Cultivos'!$D$61="","",'Plan Cultivos'!$A$61)</f>
        <v/>
      </c>
      <c r="C122" s="85" t="str">
        <f>IF($B122="","",'Plan Cultivos'!$D$61&amp;"")</f>
        <v/>
      </c>
      <c r="D122" s="85" t="str">
        <f>IF($B122="","",'Plan Cultivos'!$E$61&amp;"")</f>
        <v/>
      </c>
      <c r="E122" s="106" t="str">
        <f>IF($B122="","",IF(ISNUMBER('Plan Cultivos'!$H$61),'Plan Cultivos'!$H$61,""))</f>
        <v/>
      </c>
      <c r="F122" s="106" t="str">
        <f>IF($B122="","",IF(ISNUMBER('Plan Cultivos'!$I$61),'Plan Cultivos'!$I$61,""))</f>
        <v/>
      </c>
      <c r="G122" s="107" t="str">
        <f>IF($B122="","",N('Plan Cultivos'!$L$61))</f>
        <v/>
      </c>
      <c r="H122" s="91" t="str">
        <f>IF($B122="","",N('Plan Cultivos'!$R$61))</f>
        <v/>
      </c>
      <c r="I122" s="107" t="str">
        <f>IF($B122="","",SUMIF('Producción'!$C$5:$C$304,$B122,'Producción'!$H$5:$H$304))</f>
        <v/>
      </c>
      <c r="J122" s="108" t="str">
        <f>IF(OR($B122="",N($H122)=0),"",N($I122)/$H122)</f>
        <v/>
      </c>
      <c r="K122" s="90" t="str">
        <f>IF($B122="","",COUNTIFS('Cronograma'!$B$5:$B$304,$B122,'Cronograma'!$E$5:$E$304,"?*"))</f>
        <v/>
      </c>
      <c r="L122" s="90" t="str">
        <f>IF($B122="","",COUNTIFS('Cronograma'!$B$5:$B$304,$B122,'Cronograma'!$E$5:$E$304,"?*",'Cronograma'!$H$5:$H$304,"&lt;"&amp;TODAY(),'Cronograma'!$M$5:$M$304,"&lt;&gt;Ejecutada",'Cronograma'!$M$5:$M$304,"&lt;&gt;Cancelada"))</f>
        <v/>
      </c>
      <c r="M122" s="92" t="str">
        <f>IF($B122="","",SUMIF('Insumos'!$B$5:$B$304,$B122,'Insumos'!$K$5:$K$304))</f>
        <v/>
      </c>
      <c r="N122" s="92" t="str">
        <f>IF($B122="","",SUMIF('Producción'!$C$5:$C$304,$B122,'Producción'!$L$5:$L$304))</f>
        <v/>
      </c>
      <c r="O122" s="92" t="str">
        <f>IF($B122="","",N($N122)-N($M122))</f>
        <v/>
      </c>
      <c r="P122" s="89" t="str">
        <f>IF($B122="","",'Plan Cultivos'!$V$61&amp;"")</f>
        <v/>
      </c>
      <c r="Q122" s="109" t="str">
        <f>IF($B122="","",N('Plan Cultivos'!$W$61))</f>
        <v/>
      </c>
    </row>
    <row r="123">
      <c r="B123" s="93" t="str">
        <f>IF('Plan Cultivos'!$D$62="","",'Plan Cultivos'!$A$62)</f>
        <v/>
      </c>
      <c r="C123" s="93" t="str">
        <f>IF($B123="","",'Plan Cultivos'!$D$62&amp;"")</f>
        <v/>
      </c>
      <c r="D123" s="93" t="str">
        <f>IF($B123="","",'Plan Cultivos'!$E$62&amp;"")</f>
        <v/>
      </c>
      <c r="E123" s="110" t="str">
        <f>IF($B123="","",IF(ISNUMBER('Plan Cultivos'!$H$62),'Plan Cultivos'!$H$62,""))</f>
        <v/>
      </c>
      <c r="F123" s="110" t="str">
        <f>IF($B123="","",IF(ISNUMBER('Plan Cultivos'!$I$62),'Plan Cultivos'!$I$62,""))</f>
        <v/>
      </c>
      <c r="G123" s="111" t="str">
        <f>IF($B123="","",N('Plan Cultivos'!$L$62))</f>
        <v/>
      </c>
      <c r="H123" s="99" t="str">
        <f>IF($B123="","",N('Plan Cultivos'!$R$62))</f>
        <v/>
      </c>
      <c r="I123" s="111" t="str">
        <f>IF($B123="","",SUMIF('Producción'!$C$5:$C$304,$B123,'Producción'!$H$5:$H$304))</f>
        <v/>
      </c>
      <c r="J123" s="112" t="str">
        <f>IF(OR($B123="",N($H123)=0),"",N($I123)/$H123)</f>
        <v/>
      </c>
      <c r="K123" s="98" t="str">
        <f>IF($B123="","",COUNTIFS('Cronograma'!$B$5:$B$304,$B123,'Cronograma'!$E$5:$E$304,"?*"))</f>
        <v/>
      </c>
      <c r="L123" s="98" t="str">
        <f>IF($B123="","",COUNTIFS('Cronograma'!$B$5:$B$304,$B123,'Cronograma'!$E$5:$E$304,"?*",'Cronograma'!$H$5:$H$304,"&lt;"&amp;TODAY(),'Cronograma'!$M$5:$M$304,"&lt;&gt;Ejecutada",'Cronograma'!$M$5:$M$304,"&lt;&gt;Cancelada"))</f>
        <v/>
      </c>
      <c r="M123" s="100" t="str">
        <f>IF($B123="","",SUMIF('Insumos'!$B$5:$B$304,$B123,'Insumos'!$K$5:$K$304))</f>
        <v/>
      </c>
      <c r="N123" s="100" t="str">
        <f>IF($B123="","",SUMIF('Producción'!$C$5:$C$304,$B123,'Producción'!$L$5:$L$304))</f>
        <v/>
      </c>
      <c r="O123" s="100" t="str">
        <f>IF($B123="","",N($N123)-N($M123))</f>
        <v/>
      </c>
      <c r="P123" s="97" t="str">
        <f>IF($B123="","",'Plan Cultivos'!$V$62&amp;"")</f>
        <v/>
      </c>
      <c r="Q123" s="113" t="str">
        <f>IF($B123="","",N('Plan Cultivos'!$W$62))</f>
        <v/>
      </c>
    </row>
    <row r="124">
      <c r="B124" s="85" t="str">
        <f>IF('Plan Cultivos'!$D$63="","",'Plan Cultivos'!$A$63)</f>
        <v/>
      </c>
      <c r="C124" s="85" t="str">
        <f>IF($B124="","",'Plan Cultivos'!$D$63&amp;"")</f>
        <v/>
      </c>
      <c r="D124" s="85" t="str">
        <f>IF($B124="","",'Plan Cultivos'!$E$63&amp;"")</f>
        <v/>
      </c>
      <c r="E124" s="106" t="str">
        <f>IF($B124="","",IF(ISNUMBER('Plan Cultivos'!$H$63),'Plan Cultivos'!$H$63,""))</f>
        <v/>
      </c>
      <c r="F124" s="106" t="str">
        <f>IF($B124="","",IF(ISNUMBER('Plan Cultivos'!$I$63),'Plan Cultivos'!$I$63,""))</f>
        <v/>
      </c>
      <c r="G124" s="107" t="str">
        <f>IF($B124="","",N('Plan Cultivos'!$L$63))</f>
        <v/>
      </c>
      <c r="H124" s="91" t="str">
        <f>IF($B124="","",N('Plan Cultivos'!$R$63))</f>
        <v/>
      </c>
      <c r="I124" s="107" t="str">
        <f>IF($B124="","",SUMIF('Producción'!$C$5:$C$304,$B124,'Producción'!$H$5:$H$304))</f>
        <v/>
      </c>
      <c r="J124" s="108" t="str">
        <f>IF(OR($B124="",N($H124)=0),"",N($I124)/$H124)</f>
        <v/>
      </c>
      <c r="K124" s="90" t="str">
        <f>IF($B124="","",COUNTIFS('Cronograma'!$B$5:$B$304,$B124,'Cronograma'!$E$5:$E$304,"?*"))</f>
        <v/>
      </c>
      <c r="L124" s="90" t="str">
        <f>IF($B124="","",COUNTIFS('Cronograma'!$B$5:$B$304,$B124,'Cronograma'!$E$5:$E$304,"?*",'Cronograma'!$H$5:$H$304,"&lt;"&amp;TODAY(),'Cronograma'!$M$5:$M$304,"&lt;&gt;Ejecutada",'Cronograma'!$M$5:$M$304,"&lt;&gt;Cancelada"))</f>
        <v/>
      </c>
      <c r="M124" s="92" t="str">
        <f>IF($B124="","",SUMIF('Insumos'!$B$5:$B$304,$B124,'Insumos'!$K$5:$K$304))</f>
        <v/>
      </c>
      <c r="N124" s="92" t="str">
        <f>IF($B124="","",SUMIF('Producción'!$C$5:$C$304,$B124,'Producción'!$L$5:$L$304))</f>
        <v/>
      </c>
      <c r="O124" s="92" t="str">
        <f>IF($B124="","",N($N124)-N($M124))</f>
        <v/>
      </c>
      <c r="P124" s="89" t="str">
        <f>IF($B124="","",'Plan Cultivos'!$V$63&amp;"")</f>
        <v/>
      </c>
      <c r="Q124" s="109" t="str">
        <f>IF($B124="","",N('Plan Cultivos'!$W$63))</f>
        <v/>
      </c>
    </row>
    <row r="125">
      <c r="B125" s="93" t="str">
        <f>IF('Plan Cultivos'!$D$64="","",'Plan Cultivos'!$A$64)</f>
        <v/>
      </c>
      <c r="C125" s="93" t="str">
        <f>IF($B125="","",'Plan Cultivos'!$D$64&amp;"")</f>
        <v/>
      </c>
      <c r="D125" s="93" t="str">
        <f>IF($B125="","",'Plan Cultivos'!$E$64&amp;"")</f>
        <v/>
      </c>
      <c r="E125" s="110" t="str">
        <f>IF($B125="","",IF(ISNUMBER('Plan Cultivos'!$H$64),'Plan Cultivos'!$H$64,""))</f>
        <v/>
      </c>
      <c r="F125" s="110" t="str">
        <f>IF($B125="","",IF(ISNUMBER('Plan Cultivos'!$I$64),'Plan Cultivos'!$I$64,""))</f>
        <v/>
      </c>
      <c r="G125" s="111" t="str">
        <f>IF($B125="","",N('Plan Cultivos'!$L$64))</f>
        <v/>
      </c>
      <c r="H125" s="99" t="str">
        <f>IF($B125="","",N('Plan Cultivos'!$R$64))</f>
        <v/>
      </c>
      <c r="I125" s="111" t="str">
        <f>IF($B125="","",SUMIF('Producción'!$C$5:$C$304,$B125,'Producción'!$H$5:$H$304))</f>
        <v/>
      </c>
      <c r="J125" s="112" t="str">
        <f>IF(OR($B125="",N($H125)=0),"",N($I125)/$H125)</f>
        <v/>
      </c>
      <c r="K125" s="98" t="str">
        <f>IF($B125="","",COUNTIFS('Cronograma'!$B$5:$B$304,$B125,'Cronograma'!$E$5:$E$304,"?*"))</f>
        <v/>
      </c>
      <c r="L125" s="98" t="str">
        <f>IF($B125="","",COUNTIFS('Cronograma'!$B$5:$B$304,$B125,'Cronograma'!$E$5:$E$304,"?*",'Cronograma'!$H$5:$H$304,"&lt;"&amp;TODAY(),'Cronograma'!$M$5:$M$304,"&lt;&gt;Ejecutada",'Cronograma'!$M$5:$M$304,"&lt;&gt;Cancelada"))</f>
        <v/>
      </c>
      <c r="M125" s="100" t="str">
        <f>IF($B125="","",SUMIF('Insumos'!$B$5:$B$304,$B125,'Insumos'!$K$5:$K$304))</f>
        <v/>
      </c>
      <c r="N125" s="100" t="str">
        <f>IF($B125="","",SUMIF('Producción'!$C$5:$C$304,$B125,'Producción'!$L$5:$L$304))</f>
        <v/>
      </c>
      <c r="O125" s="100" t="str">
        <f>IF($B125="","",N($N125)-N($M125))</f>
        <v/>
      </c>
      <c r="P125" s="97" t="str">
        <f>IF($B125="","",'Plan Cultivos'!$V$64&amp;"")</f>
        <v/>
      </c>
      <c r="Q125" s="113" t="str">
        <f>IF($B125="","",N('Plan Cultivos'!$W$64))</f>
        <v/>
      </c>
    </row>
  </sheetData>
  <mergeCells count="113">
    <mergeCell ref="F29:G29"/>
    <mergeCell ref="F25:G25"/>
    <mergeCell ref="B64:Q64"/>
    <mergeCell ref="J18:M18"/>
    <mergeCell ref="I21:N21"/>
    <mergeCell ref="B28:D28"/>
    <mergeCell ref="M35:N35"/>
    <mergeCell ref="J17:M17"/>
    <mergeCell ref="B61:C61"/>
    <mergeCell ref="F16:I16"/>
    <mergeCell ref="B30:D30"/>
    <mergeCell ref="J5:M5"/>
    <mergeCell ref="M25:N25"/>
    <mergeCell ref="J9:M9"/>
    <mergeCell ref="B12:E12"/>
    <mergeCell ref="F23:G23"/>
    <mergeCell ref="N12:Q12"/>
    <mergeCell ref="M33:N33"/>
    <mergeCell ref="B40:C40"/>
    <mergeCell ref="B49:C49"/>
    <mergeCell ref="B14:E14"/>
    <mergeCell ref="B55:C55"/>
    <mergeCell ref="N5:Q5"/>
    <mergeCell ref="N14:Q14"/>
    <mergeCell ref="B13:E13"/>
    <mergeCell ref="B51:C51"/>
    <mergeCell ref="J4:M4"/>
    <mergeCell ref="B41:C41"/>
    <mergeCell ref="B21:G21"/>
    <mergeCell ref="F13:I13"/>
    <mergeCell ref="F30:G30"/>
    <mergeCell ref="J8:M8"/>
    <mergeCell ref="B16:E16"/>
    <mergeCell ref="N16:Q16"/>
    <mergeCell ref="B53:C53"/>
    <mergeCell ref="F6:I6"/>
    <mergeCell ref="J10:M10"/>
    <mergeCell ref="B18:E18"/>
    <mergeCell ref="A2:Q2"/>
    <mergeCell ref="F31:G31"/>
    <mergeCell ref="F28:G28"/>
    <mergeCell ref="M27:N27"/>
    <mergeCell ref="F5:I5"/>
    <mergeCell ref="M24:N24"/>
    <mergeCell ref="F17:I17"/>
    <mergeCell ref="B31:D31"/>
    <mergeCell ref="B54:C54"/>
    <mergeCell ref="N13:Q13"/>
    <mergeCell ref="M34:N34"/>
    <mergeCell ref="F9:I9"/>
    <mergeCell ref="B23:D23"/>
    <mergeCell ref="B6:E6"/>
    <mergeCell ref="J12:M12"/>
    <mergeCell ref="N6:Q6"/>
    <mergeCell ref="B56:C56"/>
    <mergeCell ref="B43:C43"/>
    <mergeCell ref="B58:C58"/>
    <mergeCell ref="B38:G38"/>
    <mergeCell ref="B52:C52"/>
    <mergeCell ref="F4:I4"/>
    <mergeCell ref="B42:C42"/>
    <mergeCell ref="B60:C60"/>
    <mergeCell ref="M31:N31"/>
    <mergeCell ref="B57:C57"/>
    <mergeCell ref="F10:I10"/>
    <mergeCell ref="B44:C44"/>
    <mergeCell ref="F22:G22"/>
    <mergeCell ref="B25:D25"/>
    <mergeCell ref="M26:N26"/>
    <mergeCell ref="N18:Q18"/>
    <mergeCell ref="F18:I18"/>
    <mergeCell ref="B17:E17"/>
    <mergeCell ref="N8:Q8"/>
    <mergeCell ref="M29:N29"/>
    <mergeCell ref="F8:I8"/>
    <mergeCell ref="N17:Q17"/>
    <mergeCell ref="B22:D22"/>
    <mergeCell ref="M23:N23"/>
    <mergeCell ref="B45:C45"/>
    <mergeCell ref="J16:M16"/>
    <mergeCell ref="N10:Q10"/>
    <mergeCell ref="B9:E9"/>
    <mergeCell ref="B47:C47"/>
    <mergeCell ref="B59:C59"/>
    <mergeCell ref="N9:Q9"/>
    <mergeCell ref="B46:C46"/>
    <mergeCell ref="B5:E5"/>
    <mergeCell ref="B29:D29"/>
    <mergeCell ref="A1:Q1"/>
    <mergeCell ref="F14:I14"/>
    <mergeCell ref="B39:C39"/>
    <mergeCell ref="B48:C48"/>
    <mergeCell ref="F24:G24"/>
    <mergeCell ref="B4:E4"/>
    <mergeCell ref="N4:Q4"/>
    <mergeCell ref="F32:G32"/>
    <mergeCell ref="J14:M14"/>
    <mergeCell ref="F26:G26"/>
    <mergeCell ref="B24:D24"/>
    <mergeCell ref="M22:N22"/>
    <mergeCell ref="M30:N30"/>
    <mergeCell ref="J13:M13"/>
    <mergeCell ref="B32:D32"/>
    <mergeCell ref="M28:N28"/>
    <mergeCell ref="F12:I12"/>
    <mergeCell ref="B26:D26"/>
    <mergeCell ref="J6:M6"/>
    <mergeCell ref="F27:G27"/>
    <mergeCell ref="B8:E8"/>
    <mergeCell ref="M32:N32"/>
    <mergeCell ref="B27:D27"/>
    <mergeCell ref="B50:C50"/>
    <mergeCell ref="B10:E10"/>
  </mergeCells>
  <conditionalFormatting sqref="J9">
    <cfRule type="expression" priority="1" dxfId="11">
      <formula>N(J9)&gt;0</formula>
    </cfRule>
  </conditionalFormatting>
  <conditionalFormatting sqref="E23:G32">
    <cfRule type="expression" priority="2" dxfId="12">
      <formula>$E23&gt;0</formula>
    </cfRule>
    <cfRule type="expression" priority="3" dxfId="13">
      <formula>$E23=0</formula>
    </cfRule>
  </conditionalFormatting>
  <conditionalFormatting sqref="L66:L125">
    <cfRule type="expression" priority="4" dxfId="11">
      <formula>N(L66)&gt;0</formula>
    </cfRule>
  </conditionalFormatting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8C8C8C"/>
    <outlinePr summaryBelow="1" summaryRight="1"/>
    <pageSetUpPr fitToPage="1"/>
  </sheetPr>
  <dimension ref="A1:Z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8" customWidth="1" min="2" max="2"/>
    <col width="28" customWidth="1" min="3" max="3"/>
    <col width="23" customWidth="1" min="4" max="4"/>
    <col width="20" customWidth="1" min="5" max="5"/>
    <col width="25" customWidth="1" min="6" max="6"/>
    <col width="18" customWidth="1" min="7" max="7"/>
    <col width="12" customWidth="1" min="8" max="8"/>
    <col width="28" customWidth="1" min="9" max="9"/>
    <col width="22" customWidth="1" min="10" max="10"/>
    <col width="28" customWidth="1" min="11" max="11"/>
    <col width="18" customWidth="1" min="12" max="12"/>
    <col width="12" customWidth="1" min="13" max="13"/>
    <col width="24" customWidth="1" min="14" max="14"/>
    <col width="19" customWidth="1" min="15" max="15"/>
    <col width="19" customWidth="1" min="16" max="16"/>
    <col width="21" customWidth="1" min="17" max="17"/>
    <col width="20" customWidth="1" min="18" max="18"/>
    <col width="12" customWidth="1" min="19" max="19"/>
    <col width="22" customWidth="1" min="20" max="20"/>
    <col width="3" customWidth="1" min="21" max="21"/>
    <col width="6" customWidth="1" min="22" max="22"/>
    <col width="18" customWidth="1" min="23" max="23"/>
    <col width="10" customWidth="1" min="24" max="24"/>
    <col width="34" customWidth="1" min="25" max="25"/>
    <col width="30" customWidth="1" min="26" max="26"/>
  </cols>
  <sheetData>
    <row r="1" ht="26" customHeight="1">
      <c r="A1" s="1" t="inlineStr">
        <is>
          <t>LISTAS DE LOS DESPLEGABLES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20" customHeight="1">
      <c r="A2" s="29" t="inlineStr">
        <is>
          <t>Puede agregar opciones al final de cada columna (hasta la fila 60): los desplegables las toman solas. No deje celdas vacías en medio de una lista.</t>
        </is>
      </c>
    </row>
    <row r="3">
      <c r="V3" s="114" t="inlineStr">
        <is>
          <t>Matriz oficial de lotes (UEP Agrícola)</t>
        </is>
      </c>
    </row>
    <row r="4">
      <c r="A4" s="22" t="inlineStr">
        <is>
          <t>Cultivo</t>
        </is>
      </c>
      <c r="B4" s="22" t="inlineStr">
        <is>
          <t>Tipo instalación / ambiente</t>
        </is>
      </c>
      <c r="C4" s="22" t="inlineStr">
        <is>
          <t>Método de siembra</t>
        </is>
      </c>
      <c r="D4" s="22" t="inlineStr">
        <is>
          <t>Frecuencia de cosecha</t>
        </is>
      </c>
      <c r="E4" s="22" t="inlineStr">
        <is>
          <t>Estado ciclo</t>
        </is>
      </c>
      <c r="F4" s="22" t="inlineStr">
        <is>
          <t>Tipo actividad</t>
        </is>
      </c>
      <c r="G4" s="22" t="inlineStr">
        <is>
          <t>Estado actividad</t>
        </is>
      </c>
      <c r="H4" s="22" t="inlineStr">
        <is>
          <t>Unidad</t>
        </is>
      </c>
      <c r="I4" s="22" t="inlineStr">
        <is>
          <t>Tipo insumo</t>
        </is>
      </c>
      <c r="J4" s="22" t="inlineStr">
        <is>
          <t>Destino producción</t>
        </is>
      </c>
      <c r="K4" s="22" t="inlineStr">
        <is>
          <t>Responsable</t>
        </is>
      </c>
      <c r="L4" s="22" t="inlineStr">
        <is>
          <t>Estado lote</t>
        </is>
      </c>
      <c r="M4" s="22" t="inlineStr">
        <is>
          <t>Sí / No</t>
        </is>
      </c>
      <c r="N4" s="22" t="inlineStr">
        <is>
          <t>Disponibilidad de agua</t>
        </is>
      </c>
      <c r="O4" s="22" t="inlineStr">
        <is>
          <t>Análisis de suelo</t>
        </is>
      </c>
      <c r="P4" s="22" t="inlineStr">
        <is>
          <t>Estado fenológico</t>
        </is>
      </c>
      <c r="Q4" s="22" t="inlineStr">
        <is>
          <t>Calidad / categoría</t>
        </is>
      </c>
      <c r="R4" s="22" t="inlineStr">
        <is>
          <t>Tipo mantenimiento</t>
        </is>
      </c>
      <c r="S4" s="22" t="inlineStr">
        <is>
          <t>Prioridad</t>
        </is>
      </c>
      <c r="T4" s="22" t="inlineStr">
        <is>
          <t>Estado mantenimiento</t>
        </is>
      </c>
      <c r="V4" s="22" t="inlineStr">
        <is>
          <t>N.º</t>
        </is>
      </c>
      <c r="W4" s="22" t="inlineStr">
        <is>
          <t>Lote</t>
        </is>
      </c>
      <c r="X4" s="22" t="inlineStr">
        <is>
          <t>Área (m²)</t>
        </is>
      </c>
      <c r="Y4" s="22" t="inlineStr">
        <is>
          <t>Sistema productivo</t>
        </is>
      </c>
      <c r="Z4" s="22" t="inlineStr">
        <is>
          <t>Responsable</t>
        </is>
      </c>
    </row>
    <row r="5">
      <c r="A5" s="85" t="inlineStr">
        <is>
          <t>Acelga</t>
        </is>
      </c>
      <c r="B5" s="85" t="inlineStr">
        <is>
          <t>Campo abierto</t>
        </is>
      </c>
      <c r="C5" s="85" t="inlineStr">
        <is>
          <t>Siembra directa</t>
        </is>
      </c>
      <c r="D5" s="85" t="inlineStr">
        <is>
          <t>Única</t>
        </is>
      </c>
      <c r="E5" s="85" t="inlineStr">
        <is>
          <t>Planeado</t>
        </is>
      </c>
      <c r="F5" s="85" t="inlineStr">
        <is>
          <t>Planeación</t>
        </is>
      </c>
      <c r="G5" s="85" t="inlineStr">
        <is>
          <t>Planeada</t>
        </is>
      </c>
      <c r="H5" s="85" t="inlineStr">
        <is>
          <t>kg</t>
        </is>
      </c>
      <c r="I5" s="85" t="inlineStr">
        <is>
          <t>Semilla/material vegetal</t>
        </is>
      </c>
      <c r="J5" s="85" t="inlineStr">
        <is>
          <t>SENA Empresa</t>
        </is>
      </c>
      <c r="K5" s="85" t="inlineStr">
        <is>
          <t>Jorge Zapata</t>
        </is>
      </c>
      <c r="L5" s="85" t="inlineStr">
        <is>
          <t>Activo</t>
        </is>
      </c>
      <c r="M5" s="85" t="inlineStr">
        <is>
          <t>Sí</t>
        </is>
      </c>
      <c r="N5" s="85" t="inlineStr">
        <is>
          <t>Disponible</t>
        </is>
      </c>
      <c r="O5" s="85" t="inlineStr">
        <is>
          <t>Realizado</t>
        </is>
      </c>
      <c r="P5" s="85" t="inlineStr">
        <is>
          <t>Inicial</t>
        </is>
      </c>
      <c r="Q5" s="85" t="inlineStr">
        <is>
          <t>Primera</t>
        </is>
      </c>
      <c r="R5" s="85" t="inlineStr">
        <is>
          <t>Infraestructura</t>
        </is>
      </c>
      <c r="S5" s="85" t="inlineStr">
        <is>
          <t>Crítica</t>
        </is>
      </c>
      <c r="T5" s="85" t="inlineStr">
        <is>
          <t>Pendiente</t>
        </is>
      </c>
      <c r="V5" s="85" t="n">
        <v>1</v>
      </c>
      <c r="W5" s="85" t="inlineStr">
        <is>
          <t>URRAO</t>
        </is>
      </c>
      <c r="X5" s="115" t="n">
        <v>230</v>
      </c>
      <c r="Y5" s="85" t="inlineStr">
        <is>
          <t>Bosque / conservación (sin planeación productiva)</t>
        </is>
      </c>
      <c r="Z5" s="85" t="inlineStr">
        <is>
          <t>Jorge Zapata</t>
        </is>
      </c>
    </row>
    <row r="6">
      <c r="A6" s="93" t="inlineStr">
        <is>
          <t>Aguacate</t>
        </is>
      </c>
      <c r="B6" s="93" t="inlineStr">
        <is>
          <t>Invernadero / cubierta</t>
        </is>
      </c>
      <c r="C6" s="93" t="inlineStr">
        <is>
          <t>Trasplante</t>
        </is>
      </c>
      <c r="D6" s="93" t="inlineStr">
        <is>
          <t>Semanal</t>
        </is>
      </c>
      <c r="E6" s="93" t="inlineStr">
        <is>
          <t>En establecimiento</t>
        </is>
      </c>
      <c r="F6" s="93" t="inlineStr">
        <is>
          <t>Preparación del terreno</t>
        </is>
      </c>
      <c r="G6" s="93" t="inlineStr">
        <is>
          <t>En ejecución</t>
        </is>
      </c>
      <c r="H6" s="93" t="inlineStr">
        <is>
          <t>g</t>
        </is>
      </c>
      <c r="I6" s="93" t="inlineStr">
        <is>
          <t>Fertilizante/enmienda</t>
        </is>
      </c>
      <c r="J6" s="93" t="inlineStr">
        <is>
          <t>Consumo interno</t>
        </is>
      </c>
      <c r="K6" s="93" t="inlineStr">
        <is>
          <t>Juan David Gutiérrez</t>
        </is>
      </c>
      <c r="L6" s="93" t="inlineStr">
        <is>
          <t>En preparación</t>
        </is>
      </c>
      <c r="M6" s="93" t="inlineStr">
        <is>
          <t>No</t>
        </is>
      </c>
      <c r="N6" s="93" t="inlineStr">
        <is>
          <t>Limitada</t>
        </is>
      </c>
      <c r="O6" s="93" t="inlineStr">
        <is>
          <t>Pendiente</t>
        </is>
      </c>
      <c r="P6" s="93" t="inlineStr">
        <is>
          <t>Vegetativo</t>
        </is>
      </c>
      <c r="Q6" s="93" t="inlineStr">
        <is>
          <t>Segunda</t>
        </is>
      </c>
      <c r="R6" s="93" t="inlineStr">
        <is>
          <t>Maquinaria</t>
        </is>
      </c>
      <c r="S6" s="93" t="inlineStr">
        <is>
          <t>Alta</t>
        </is>
      </c>
      <c r="T6" s="93" t="inlineStr">
        <is>
          <t>En gestión</t>
        </is>
      </c>
      <c r="V6" s="93" t="n">
        <v>2</v>
      </c>
      <c r="W6" s="93" t="inlineStr">
        <is>
          <t>ANDES</t>
        </is>
      </c>
      <c r="X6" s="116" t="n">
        <v>526</v>
      </c>
      <c r="Y6" s="93" t="inlineStr">
        <is>
          <t>Musáceas</t>
        </is>
      </c>
      <c r="Z6" s="93" t="inlineStr">
        <is>
          <t>Juan David Gutiérrez</t>
        </is>
      </c>
    </row>
    <row r="7">
      <c r="A7" s="85" t="inlineStr">
        <is>
          <t>Banano</t>
        </is>
      </c>
      <c r="B7" s="85" t="inlineStr">
        <is>
          <t>Casa malla</t>
        </is>
      </c>
      <c r="C7" s="85" t="inlineStr">
        <is>
          <t>Propagación vegetativa</t>
        </is>
      </c>
      <c r="D7" s="85" t="inlineStr">
        <is>
          <t>Quincenal</t>
        </is>
      </c>
      <c r="E7" s="85" t="inlineStr">
        <is>
          <t>En desarrollo</t>
        </is>
      </c>
      <c r="F7" s="85" t="inlineStr">
        <is>
          <t>Siembra/trasplante</t>
        </is>
      </c>
      <c r="G7" s="85" t="inlineStr">
        <is>
          <t>Ejecutada</t>
        </is>
      </c>
      <c r="H7" s="85" t="inlineStr">
        <is>
          <t>L</t>
        </is>
      </c>
      <c r="I7" s="85" t="inlineStr">
        <is>
          <t>Bioinsumo</t>
        </is>
      </c>
      <c r="J7" s="85" t="inlineStr">
        <is>
          <t>Agroindustria</t>
        </is>
      </c>
      <c r="K7" s="85" t="inlineStr">
        <is>
          <t>Equipo AgroVenecia (David Ríos)</t>
        </is>
      </c>
      <c r="L7" s="85" t="inlineStr">
        <is>
          <t>En descanso</t>
        </is>
      </c>
      <c r="M7" s="85" t="n"/>
      <c r="N7" s="85" t="inlineStr">
        <is>
          <t>No disponible</t>
        </is>
      </c>
      <c r="O7" s="85" t="inlineStr">
        <is>
          <t>No aplica</t>
        </is>
      </c>
      <c r="P7" s="85" t="inlineStr">
        <is>
          <t>Floración</t>
        </is>
      </c>
      <c r="Q7" s="85" t="inlineStr">
        <is>
          <t>Tercera</t>
        </is>
      </c>
      <c r="R7" s="85" t="inlineStr">
        <is>
          <t>Equipo</t>
        </is>
      </c>
      <c r="S7" s="85" t="inlineStr">
        <is>
          <t>Media</t>
        </is>
      </c>
      <c r="T7" s="85" t="inlineStr">
        <is>
          <t>En ejecución</t>
        </is>
      </c>
      <c r="V7" s="85" t="n">
        <v>3</v>
      </c>
      <c r="W7" s="85" t="inlineStr">
        <is>
          <t>JERICÓ</t>
        </is>
      </c>
      <c r="X7" s="115" t="n">
        <v>128</v>
      </c>
      <c r="Y7" s="85" t="inlineStr">
        <is>
          <t>Plantuladero</t>
        </is>
      </c>
      <c r="Z7" s="85" t="inlineStr">
        <is>
          <t>Juan David Gutiérrez</t>
        </is>
      </c>
    </row>
    <row r="8">
      <c r="A8" s="93" t="inlineStr">
        <is>
          <t>Brócoli</t>
        </is>
      </c>
      <c r="B8" s="93" t="inlineStr">
        <is>
          <t>Macrotúnel</t>
        </is>
      </c>
      <c r="C8" s="93" t="inlineStr">
        <is>
          <t>Cultivo establecido (perenne)</t>
        </is>
      </c>
      <c r="D8" s="93" t="inlineStr">
        <is>
          <t>Mensual</t>
        </is>
      </c>
      <c r="E8" s="93" t="inlineStr">
        <is>
          <t>En cosecha</t>
        </is>
      </c>
      <c r="F8" s="93" t="inlineStr">
        <is>
          <t>Propagación</t>
        </is>
      </c>
      <c r="G8" s="93" t="inlineStr">
        <is>
          <t>Aplazada</t>
        </is>
      </c>
      <c r="H8" s="93" t="inlineStr">
        <is>
          <t>mL</t>
        </is>
      </c>
      <c r="I8" s="93" t="inlineStr">
        <is>
          <t>Producto fitosanitario</t>
        </is>
      </c>
      <c r="J8" s="93" t="inlineStr">
        <is>
          <t>Venta externa</t>
        </is>
      </c>
      <c r="K8" s="93" t="inlineStr">
        <is>
          <t>Héctor Muñoz</t>
        </is>
      </c>
      <c r="L8" s="93" t="inlineStr">
        <is>
          <t>En mantenimiento</t>
        </is>
      </c>
      <c r="M8" s="93" t="n"/>
      <c r="N8" s="93" t="n"/>
      <c r="O8" s="93" t="n"/>
      <c r="P8" s="93" t="inlineStr">
        <is>
          <t>Fructificación</t>
        </is>
      </c>
      <c r="Q8" s="93" t="inlineStr">
        <is>
          <t>Descarte</t>
        </is>
      </c>
      <c r="R8" s="93" t="inlineStr">
        <is>
          <t>Herramienta</t>
        </is>
      </c>
      <c r="S8" s="93" t="inlineStr">
        <is>
          <t>Baja</t>
        </is>
      </c>
      <c r="T8" s="93" t="inlineStr">
        <is>
          <t>Cerrado</t>
        </is>
      </c>
      <c r="V8" s="93" t="n">
        <v>4</v>
      </c>
      <c r="W8" s="93" t="inlineStr">
        <is>
          <t>MONTEBELLO</t>
        </is>
      </c>
      <c r="X8" s="116" t="n">
        <v>455.23</v>
      </c>
      <c r="Y8" s="93" t="inlineStr">
        <is>
          <t>Hortalizas</t>
        </is>
      </c>
      <c r="Z8" s="93" t="inlineStr">
        <is>
          <t>Juan David Gutiérrez</t>
        </is>
      </c>
    </row>
    <row r="9">
      <c r="A9" s="85" t="inlineStr">
        <is>
          <t>Café</t>
        </is>
      </c>
      <c r="B9" s="85" t="inlineStr">
        <is>
          <t>Hidroponía (NFT)</t>
        </is>
      </c>
      <c r="C9" s="85" t="inlineStr">
        <is>
          <t>Otro</t>
        </is>
      </c>
      <c r="D9" s="85" t="inlineStr">
        <is>
          <t>Continua</t>
        </is>
      </c>
      <c r="E9" s="85" t="inlineStr">
        <is>
          <t>Terminado</t>
        </is>
      </c>
      <c r="F9" s="85" t="inlineStr">
        <is>
          <t>Riego</t>
        </is>
      </c>
      <c r="G9" s="85" t="inlineStr">
        <is>
          <t>Cancelada</t>
        </is>
      </c>
      <c r="H9" s="85" t="inlineStr">
        <is>
          <t>cc</t>
        </is>
      </c>
      <c r="I9" s="85" t="inlineStr">
        <is>
          <t>Solución nutritiva</t>
        </is>
      </c>
      <c r="J9" s="85" t="inlineStr">
        <is>
          <t>Semilla/propagación</t>
        </is>
      </c>
      <c r="K9" s="85" t="inlineStr">
        <is>
          <t>Luz Marina Díaz</t>
        </is>
      </c>
      <c r="L9" s="85" t="inlineStr">
        <is>
          <t>Conservación</t>
        </is>
      </c>
      <c r="M9" s="85" t="n"/>
      <c r="N9" s="85" t="n"/>
      <c r="O9" s="85" t="n"/>
      <c r="P9" s="85" t="inlineStr">
        <is>
          <t>Cosecha</t>
        </is>
      </c>
      <c r="Q9" s="85" t="n"/>
      <c r="R9" s="85" t="inlineStr">
        <is>
          <t>Sistema de riego</t>
        </is>
      </c>
      <c r="S9" s="85" t="n"/>
      <c r="T9" s="85" t="n"/>
      <c r="V9" s="85" t="n">
        <v>5</v>
      </c>
      <c r="W9" s="85" t="inlineStr">
        <is>
          <t>JARDÍN</t>
        </is>
      </c>
      <c r="X9" s="115" t="n">
        <v>448</v>
      </c>
      <c r="Y9" s="85" t="inlineStr">
        <is>
          <t>Cubierta (gulupa, tomate)</t>
        </is>
      </c>
      <c r="Z9" s="85" t="inlineStr">
        <is>
          <t>Jorge Zapata</t>
        </is>
      </c>
    </row>
    <row r="10">
      <c r="A10" s="93" t="inlineStr">
        <is>
          <t>Cebollín</t>
        </is>
      </c>
      <c r="B10" s="93" t="inlineStr">
        <is>
          <t>Plantuladero / vivero</t>
        </is>
      </c>
      <c r="C10" s="93" t="n"/>
      <c r="D10" s="93" t="inlineStr">
        <is>
          <t>No aplica</t>
        </is>
      </c>
      <c r="E10" s="93" t="inlineStr">
        <is>
          <t>Suspendido</t>
        </is>
      </c>
      <c r="F10" s="93" t="inlineStr">
        <is>
          <t>Fertilización</t>
        </is>
      </c>
      <c r="G10" s="93" t="n"/>
      <c r="H10" s="93" t="inlineStr">
        <is>
          <t>unidad</t>
        </is>
      </c>
      <c r="I10" s="93" t="inlineStr">
        <is>
          <t>Sustrato</t>
        </is>
      </c>
      <c r="J10" s="93" t="inlineStr">
        <is>
          <t>Formación (práctica)</t>
        </is>
      </c>
      <c r="K10" s="93" t="inlineStr">
        <is>
          <t>Wilson Osorio</t>
        </is>
      </c>
      <c r="L10" s="93" t="inlineStr">
        <is>
          <t>Cerrado</t>
        </is>
      </c>
      <c r="M10" s="93" t="n"/>
      <c r="N10" s="93" t="n"/>
      <c r="O10" s="93" t="n"/>
      <c r="P10" s="93" t="inlineStr">
        <is>
          <t>Poscosecha</t>
        </is>
      </c>
      <c r="Q10" s="93" t="n"/>
      <c r="R10" s="93" t="n"/>
      <c r="S10" s="93" t="n"/>
      <c r="T10" s="93" t="n"/>
      <c r="V10" s="93" t="n">
        <v>6</v>
      </c>
      <c r="W10" s="93" t="inlineStr">
        <is>
          <t>AGROVENECIA UEP</t>
        </is>
      </c>
      <c r="X10" s="116" t="n">
        <v>248.56</v>
      </c>
      <c r="Y10" s="93" t="inlineStr">
        <is>
          <t>Fríjol (piloto)</t>
        </is>
      </c>
      <c r="Z10" s="93" t="inlineStr">
        <is>
          <t>Equipo AgroVenecia (David Ríos)</t>
        </is>
      </c>
    </row>
    <row r="11">
      <c r="A11" s="85" t="inlineStr">
        <is>
          <t>Cilantro</t>
        </is>
      </c>
      <c r="B11" s="85" t="inlineStr">
        <is>
          <t>Bosque / conservación</t>
        </is>
      </c>
      <c r="C11" s="85" t="n"/>
      <c r="D11" s="85" t="n"/>
      <c r="E11" s="85" t="inlineStr">
        <is>
          <t>Cancelado</t>
        </is>
      </c>
      <c r="F11" s="85" t="inlineStr">
        <is>
          <t>Manejo fitosanitario</t>
        </is>
      </c>
      <c r="G11" s="85" t="n"/>
      <c r="H11" s="85" t="inlineStr">
        <is>
          <t>bulto</t>
        </is>
      </c>
      <c r="I11" s="85" t="inlineStr">
        <is>
          <t>Tutorado/soporte</t>
        </is>
      </c>
      <c r="J11" s="85" t="inlineStr">
        <is>
          <t>Donación</t>
        </is>
      </c>
      <c r="K11" s="85" t="inlineStr">
        <is>
          <t>Jorge Arango</t>
        </is>
      </c>
      <c r="L11" s="85" t="n"/>
      <c r="M11" s="85" t="n"/>
      <c r="N11" s="85" t="n"/>
      <c r="O11" s="85" t="n"/>
      <c r="P11" s="85" t="n"/>
      <c r="Q11" s="85" t="n"/>
      <c r="R11" s="85" t="n"/>
      <c r="S11" s="85" t="n"/>
      <c r="T11" s="85" t="n"/>
      <c r="V11" s="85" t="n">
        <v>7</v>
      </c>
      <c r="W11" s="85" t="inlineStr">
        <is>
          <t>VALPARAÍSO</t>
        </is>
      </c>
      <c r="X11" s="115" t="n">
        <v>1424</v>
      </c>
      <c r="Y11" s="85" t="inlineStr">
        <is>
          <t>Agroecológico · hortalizas</t>
        </is>
      </c>
      <c r="Z11" s="85" t="inlineStr">
        <is>
          <t>Héctor Muñoz</t>
        </is>
      </c>
    </row>
    <row r="12">
      <c r="A12" s="93" t="inlineStr">
        <is>
          <t>Espinaca</t>
        </is>
      </c>
      <c r="B12" s="93" t="inlineStr">
        <is>
          <t>Otro</t>
        </is>
      </c>
      <c r="C12" s="93" t="n"/>
      <c r="D12" s="93" t="n"/>
      <c r="E12" s="93" t="n"/>
      <c r="F12" s="93" t="inlineStr">
        <is>
          <t>Monitoreo</t>
        </is>
      </c>
      <c r="G12" s="93" t="n"/>
      <c r="H12" s="93" t="inlineStr">
        <is>
          <t>saco</t>
        </is>
      </c>
      <c r="I12" s="93" t="inlineStr">
        <is>
          <t>Material de riego</t>
        </is>
      </c>
      <c r="J12" s="93" t="inlineStr">
        <is>
          <t>Pérdida</t>
        </is>
      </c>
      <c r="K12" s="93" t="inlineStr">
        <is>
          <t>Leidy Duque</t>
        </is>
      </c>
      <c r="L12" s="93" t="n"/>
      <c r="M12" s="93" t="n"/>
      <c r="N12" s="93" t="n"/>
      <c r="O12" s="93" t="n"/>
      <c r="P12" s="93" t="n"/>
      <c r="Q12" s="93" t="n"/>
      <c r="R12" s="93" t="n"/>
      <c r="S12" s="93" t="n"/>
      <c r="T12" s="93" t="n"/>
      <c r="V12" s="93" t="n">
        <v>8</v>
      </c>
      <c r="W12" s="93" t="inlineStr">
        <is>
          <t>CONCORDIA</t>
        </is>
      </c>
      <c r="X12" s="116" t="n">
        <v>649</v>
      </c>
      <c r="Y12" s="93" t="inlineStr">
        <is>
          <t>Café</t>
        </is>
      </c>
      <c r="Z12" s="93" t="inlineStr">
        <is>
          <t>Luz Marina Díaz</t>
        </is>
      </c>
    </row>
    <row r="13">
      <c r="A13" s="85" t="inlineStr">
        <is>
          <t>Forrajes</t>
        </is>
      </c>
      <c r="B13" s="85" t="n"/>
      <c r="C13" s="85" t="n"/>
      <c r="D13" s="85" t="n"/>
      <c r="E13" s="85" t="n"/>
      <c r="F13" s="85" t="inlineStr">
        <is>
          <t>Labor cultural</t>
        </is>
      </c>
      <c r="G13" s="85" t="n"/>
      <c r="H13" s="85" t="inlineStr">
        <is>
          <t>bandeja</t>
        </is>
      </c>
      <c r="I13" s="85" t="inlineStr">
        <is>
          <t>Empaque</t>
        </is>
      </c>
      <c r="J13" s="85" t="n"/>
      <c r="K13" s="85" t="inlineStr">
        <is>
          <t>Gloria Peña</t>
        </is>
      </c>
      <c r="L13" s="85" t="n"/>
      <c r="M13" s="85" t="n"/>
      <c r="N13" s="85" t="n"/>
      <c r="O13" s="85" t="n"/>
      <c r="P13" s="85" t="n"/>
      <c r="Q13" s="85" t="n"/>
      <c r="R13" s="85" t="n"/>
      <c r="S13" s="85" t="n"/>
      <c r="T13" s="85" t="n"/>
      <c r="V13" s="85" t="n">
        <v>9</v>
      </c>
      <c r="W13" s="85" t="inlineStr">
        <is>
          <t>AMAGÁ</t>
        </is>
      </c>
      <c r="X13" s="115" t="n">
        <v>847</v>
      </c>
      <c r="Y13" s="85" t="inlineStr">
        <is>
          <t>Musáceas</t>
        </is>
      </c>
      <c r="Z13" s="85" t="inlineStr">
        <is>
          <t>Wilson Osorio</t>
        </is>
      </c>
    </row>
    <row r="14">
      <c r="A14" s="93" t="inlineStr">
        <is>
          <t>Fresa</t>
        </is>
      </c>
      <c r="B14" s="93" t="n"/>
      <c r="C14" s="93" t="n"/>
      <c r="D14" s="93" t="n"/>
      <c r="E14" s="93" t="n"/>
      <c r="F14" s="93" t="inlineStr">
        <is>
          <t>Poda</t>
        </is>
      </c>
      <c r="G14" s="93" t="n"/>
      <c r="H14" s="93" t="inlineStr">
        <is>
          <t>rollo</t>
        </is>
      </c>
      <c r="I14" s="93" t="inlineStr">
        <is>
          <t>Herramienta</t>
        </is>
      </c>
      <c r="J14" s="93" t="n"/>
      <c r="K14" s="93" t="inlineStr">
        <is>
          <t>Aprendiz / practicante</t>
        </is>
      </c>
      <c r="L14" s="93" t="n"/>
      <c r="M14" s="93" t="n"/>
      <c r="N14" s="93" t="n"/>
      <c r="O14" s="93" t="n"/>
      <c r="P14" s="93" t="n"/>
      <c r="Q14" s="93" t="n"/>
      <c r="R14" s="93" t="n"/>
      <c r="S14" s="93" t="n"/>
      <c r="T14" s="93" t="n"/>
      <c r="V14" s="93" t="n">
        <v>10</v>
      </c>
      <c r="W14" s="93" t="inlineStr">
        <is>
          <t>TITIRIBÍ</t>
        </is>
      </c>
      <c r="X14" s="116" t="n">
        <v>35</v>
      </c>
      <c r="Y14" s="93" t="inlineStr">
        <is>
          <t>Hidroponía (lechuga NFT)</t>
        </is>
      </c>
      <c r="Z14" s="93" t="inlineStr">
        <is>
          <t>Jorge Arango</t>
        </is>
      </c>
    </row>
    <row r="15">
      <c r="A15" s="85" t="inlineStr">
        <is>
          <t>Fríjol</t>
        </is>
      </c>
      <c r="B15" s="85" t="n"/>
      <c r="C15" s="85" t="n"/>
      <c r="D15" s="85" t="n"/>
      <c r="E15" s="85" t="n"/>
      <c r="F15" s="85" t="inlineStr">
        <is>
          <t>Tutorado</t>
        </is>
      </c>
      <c r="G15" s="85" t="n"/>
      <c r="H15" s="85" t="inlineStr">
        <is>
          <t>paquete</t>
        </is>
      </c>
      <c r="I15" s="85" t="inlineStr">
        <is>
          <t>Equipo de protección (EPP)</t>
        </is>
      </c>
      <c r="J15" s="85" t="n"/>
      <c r="K15" s="85" t="inlineStr">
        <is>
          <t>Por asignar</t>
        </is>
      </c>
      <c r="L15" s="85" t="n"/>
      <c r="M15" s="85" t="n"/>
      <c r="N15" s="85" t="n"/>
      <c r="O15" s="85" t="n"/>
      <c r="P15" s="85" t="n"/>
      <c r="Q15" s="85" t="n"/>
      <c r="R15" s="85" t="n"/>
      <c r="S15" s="85" t="n"/>
      <c r="T15" s="85" t="n"/>
      <c r="V15" s="85" t="n">
        <v>11</v>
      </c>
      <c r="W15" s="85" t="inlineStr">
        <is>
          <t>TÁMESIS</t>
        </is>
      </c>
      <c r="X15" s="115" t="n">
        <v>488</v>
      </c>
      <c r="Y15" s="85" t="inlineStr">
        <is>
          <t>Casa malla (ornamentales)</t>
        </is>
      </c>
      <c r="Z15" s="85" t="inlineStr">
        <is>
          <t>Leidy Duque</t>
        </is>
      </c>
    </row>
    <row r="16">
      <c r="A16" s="93" t="inlineStr">
        <is>
          <t>Gulupa</t>
        </is>
      </c>
      <c r="B16" s="93" t="n"/>
      <c r="C16" s="93" t="n"/>
      <c r="D16" s="93" t="n"/>
      <c r="E16" s="93" t="n"/>
      <c r="F16" s="93" t="inlineStr">
        <is>
          <t>Cosecha</t>
        </is>
      </c>
      <c r="G16" s="93" t="n"/>
      <c r="H16" s="93" t="inlineStr">
        <is>
          <t>galón</t>
        </is>
      </c>
      <c r="I16" s="93" t="inlineStr">
        <is>
          <t>Combustible</t>
        </is>
      </c>
      <c r="J16" s="93" t="n"/>
      <c r="K16" s="93" t="n"/>
      <c r="L16" s="93" t="n"/>
      <c r="M16" s="93" t="n"/>
      <c r="N16" s="93" t="n"/>
      <c r="O16" s="93" t="n"/>
      <c r="P16" s="93" t="n"/>
      <c r="Q16" s="93" t="n"/>
      <c r="R16" s="93" t="n"/>
      <c r="S16" s="93" t="n"/>
      <c r="T16" s="93" t="n"/>
      <c r="V16" s="93" t="n">
        <v>12</v>
      </c>
      <c r="W16" s="93" t="inlineStr">
        <is>
          <t>HISPANIA</t>
        </is>
      </c>
      <c r="X16" s="116" t="n">
        <v>63</v>
      </c>
      <c r="Y16" s="93" t="inlineStr">
        <is>
          <t>Hidroponía</t>
        </is>
      </c>
      <c r="Z16" s="93" t="inlineStr">
        <is>
          <t>Jorge Arango</t>
        </is>
      </c>
    </row>
    <row r="17">
      <c r="A17" s="85" t="inlineStr">
        <is>
          <t>Lechuga</t>
        </is>
      </c>
      <c r="B17" s="85" t="n"/>
      <c r="C17" s="85" t="n"/>
      <c r="D17" s="85" t="n"/>
      <c r="E17" s="85" t="n"/>
      <c r="F17" s="85" t="inlineStr">
        <is>
          <t>Poscosecha</t>
        </is>
      </c>
      <c r="G17" s="85" t="n"/>
      <c r="H17" s="85" t="inlineStr">
        <is>
          <t>m</t>
        </is>
      </c>
      <c r="I17" s="85" t="inlineStr">
        <is>
          <t>Mano de obra</t>
        </is>
      </c>
      <c r="J17" s="85" t="n"/>
      <c r="K17" s="85" t="n"/>
      <c r="L17" s="85" t="n"/>
      <c r="M17" s="85" t="n"/>
      <c r="N17" s="85" t="n"/>
      <c r="O17" s="85" t="n"/>
      <c r="P17" s="85" t="n"/>
      <c r="Q17" s="85" t="n"/>
      <c r="R17" s="85" t="n"/>
      <c r="S17" s="85" t="n"/>
      <c r="T17" s="85" t="n"/>
      <c r="V17" s="85" t="n">
        <v>13</v>
      </c>
      <c r="W17" s="85" t="inlineStr">
        <is>
          <t>SANTABÁRBARA</t>
        </is>
      </c>
      <c r="X17" s="115" t="n">
        <v>390.43</v>
      </c>
      <c r="Y17" s="85" t="inlineStr">
        <is>
          <t>Fresas</t>
        </is>
      </c>
      <c r="Z17" s="85" t="inlineStr">
        <is>
          <t>Héctor Muñoz</t>
        </is>
      </c>
    </row>
    <row r="18">
      <c r="A18" s="93" t="inlineStr">
        <is>
          <t>Maíz</t>
        </is>
      </c>
      <c r="B18" s="93" t="n"/>
      <c r="C18" s="93" t="n"/>
      <c r="D18" s="93" t="n"/>
      <c r="E18" s="93" t="n"/>
      <c r="F18" s="93" t="inlineStr">
        <is>
          <t>Mantenimiento</t>
        </is>
      </c>
      <c r="G18" s="93" t="n"/>
      <c r="H18" s="93" t="inlineStr">
        <is>
          <t>m²</t>
        </is>
      </c>
      <c r="I18" s="93" t="inlineStr">
        <is>
          <t>Otro</t>
        </is>
      </c>
      <c r="J18" s="93" t="n"/>
      <c r="K18" s="93" t="n"/>
      <c r="L18" s="93" t="n"/>
      <c r="M18" s="93" t="n"/>
      <c r="N18" s="93" t="n"/>
      <c r="O18" s="93" t="n"/>
      <c r="P18" s="93" t="n"/>
      <c r="Q18" s="93" t="n"/>
      <c r="R18" s="93" t="n"/>
      <c r="S18" s="93" t="n"/>
      <c r="T18" s="93" t="n"/>
      <c r="V18" s="93" t="n">
        <v>14</v>
      </c>
      <c r="W18" s="93" t="inlineStr">
        <is>
          <t>FREDONIA</t>
        </is>
      </c>
      <c r="X18" s="116" t="n">
        <v>540.23</v>
      </c>
      <c r="Y18" s="93" t="inlineStr">
        <is>
          <t>Hortalizas</t>
        </is>
      </c>
      <c r="Z18" s="93" t="inlineStr">
        <is>
          <t>Juan David Gutiérrez</t>
        </is>
      </c>
    </row>
    <row r="19">
      <c r="A19" s="85" t="inlineStr">
        <is>
          <t>Ornamentales</t>
        </is>
      </c>
      <c r="B19" s="85" t="n"/>
      <c r="C19" s="85" t="n"/>
      <c r="D19" s="85" t="n"/>
      <c r="E19" s="85" t="n"/>
      <c r="F19" s="85" t="inlineStr">
        <is>
          <t>Registro/evidencia</t>
        </is>
      </c>
      <c r="G19" s="85" t="n"/>
      <c r="H19" s="85" t="inlineStr">
        <is>
          <t>m³</t>
        </is>
      </c>
      <c r="I19" s="85" t="n"/>
      <c r="J19" s="85" t="n"/>
      <c r="K19" s="85" t="n"/>
      <c r="L19" s="85" t="n"/>
      <c r="M19" s="85" t="n"/>
      <c r="N19" s="85" t="n"/>
      <c r="O19" s="85" t="n"/>
      <c r="P19" s="85" t="n"/>
      <c r="Q19" s="85" t="n"/>
      <c r="R19" s="85" t="n"/>
      <c r="S19" s="85" t="n"/>
      <c r="T19" s="85" t="n"/>
      <c r="V19" s="85" t="n">
        <v>15</v>
      </c>
      <c r="W19" s="85" t="inlineStr">
        <is>
          <t>BETANIA</t>
        </is>
      </c>
      <c r="X19" s="115" t="n">
        <v>2150</v>
      </c>
      <c r="Y19" s="85" t="inlineStr">
        <is>
          <t>Maíz / forrajes</t>
        </is>
      </c>
      <c r="Z19" s="85" t="inlineStr">
        <is>
          <t>Gloria Peña</t>
        </is>
      </c>
    </row>
    <row r="20">
      <c r="A20" s="93" t="inlineStr">
        <is>
          <t>Plántulas de hortalizas</t>
        </is>
      </c>
      <c r="B20" s="93" t="n"/>
      <c r="C20" s="93" t="n"/>
      <c r="D20" s="93" t="n"/>
      <c r="E20" s="93" t="n"/>
      <c r="F20" s="93" t="inlineStr">
        <is>
          <t>Evaluación</t>
        </is>
      </c>
      <c r="G20" s="93" t="n"/>
      <c r="H20" s="93" t="inlineStr">
        <is>
          <t>jornal</t>
        </is>
      </c>
      <c r="I20" s="93" t="n"/>
      <c r="J20" s="93" t="n"/>
      <c r="K20" s="93" t="n"/>
      <c r="L20" s="93" t="n"/>
      <c r="M20" s="93" t="n"/>
      <c r="N20" s="93" t="n"/>
      <c r="O20" s="93" t="n"/>
      <c r="P20" s="93" t="n"/>
      <c r="Q20" s="93" t="n"/>
      <c r="R20" s="93" t="n"/>
      <c r="S20" s="93" t="n"/>
      <c r="T20" s="93" t="n"/>
    </row>
    <row r="21">
      <c r="A21" s="85" t="inlineStr">
        <is>
          <t>Plátano</t>
        </is>
      </c>
      <c r="B21" s="85" t="n"/>
      <c r="C21" s="85" t="n"/>
      <c r="D21" s="85" t="n"/>
      <c r="E21" s="85" t="n"/>
      <c r="F21" s="85" t="inlineStr">
        <is>
          <t>Socialización</t>
        </is>
      </c>
      <c r="G21" s="85" t="n"/>
      <c r="H21" s="85" t="inlineStr">
        <is>
          <t>hora</t>
        </is>
      </c>
      <c r="I21" s="85" t="n"/>
      <c r="J21" s="85" t="n"/>
      <c r="K21" s="85" t="n"/>
      <c r="L21" s="85" t="n"/>
      <c r="M21" s="85" t="n"/>
      <c r="N21" s="85" t="n"/>
      <c r="O21" s="85" t="n"/>
      <c r="P21" s="85" t="n"/>
      <c r="Q21" s="85" t="n"/>
      <c r="R21" s="85" t="n"/>
      <c r="S21" s="85" t="n"/>
      <c r="T21" s="85" t="n"/>
    </row>
    <row r="22">
      <c r="A22" s="93" t="inlineStr">
        <is>
          <t>Rábano</t>
        </is>
      </c>
      <c r="B22" s="93" t="n"/>
      <c r="C22" s="93" t="n"/>
      <c r="D22" s="93" t="n"/>
      <c r="E22" s="93" t="n"/>
      <c r="F22" s="93" t="inlineStr">
        <is>
          <t>Otra</t>
        </is>
      </c>
      <c r="G22" s="93" t="n"/>
      <c r="H22" s="93" t="n"/>
      <c r="I22" s="93" t="n"/>
      <c r="J22" s="93" t="n"/>
      <c r="K22" s="93" t="n"/>
      <c r="L22" s="93" t="n"/>
      <c r="M22" s="93" t="n"/>
      <c r="N22" s="93" t="n"/>
      <c r="O22" s="93" t="n"/>
      <c r="P22" s="93" t="n"/>
      <c r="Q22" s="93" t="n"/>
      <c r="R22" s="93" t="n"/>
      <c r="S22" s="93" t="n"/>
      <c r="T22" s="93" t="n"/>
    </row>
    <row r="23">
      <c r="A23" s="85" t="inlineStr">
        <is>
          <t>Remolacha</t>
        </is>
      </c>
      <c r="B23" s="85" t="n"/>
      <c r="C23" s="85" t="n"/>
      <c r="D23" s="85" t="n"/>
      <c r="E23" s="85" t="n"/>
      <c r="F23" s="85" t="n"/>
      <c r="G23" s="85" t="n"/>
      <c r="H23" s="85" t="n"/>
      <c r="I23" s="85" t="n"/>
      <c r="J23" s="85" t="n"/>
      <c r="K23" s="85" t="n"/>
      <c r="L23" s="85" t="n"/>
      <c r="M23" s="85" t="n"/>
      <c r="N23" s="85" t="n"/>
      <c r="O23" s="85" t="n"/>
      <c r="P23" s="85" t="n"/>
      <c r="Q23" s="85" t="n"/>
      <c r="R23" s="85" t="n"/>
      <c r="S23" s="85" t="n"/>
      <c r="T23" s="85" t="n"/>
    </row>
    <row r="24">
      <c r="A24" s="93" t="inlineStr">
        <is>
          <t>Repollo</t>
        </is>
      </c>
      <c r="B24" s="93" t="n"/>
      <c r="C24" s="93" t="n"/>
      <c r="D24" s="93" t="n"/>
      <c r="E24" s="93" t="n"/>
      <c r="F24" s="93" t="n"/>
      <c r="G24" s="93" t="n"/>
      <c r="H24" s="93" t="n"/>
      <c r="I24" s="93" t="n"/>
      <c r="J24" s="93" t="n"/>
      <c r="K24" s="93" t="n"/>
      <c r="L24" s="93" t="n"/>
      <c r="M24" s="93" t="n"/>
      <c r="N24" s="93" t="n"/>
      <c r="O24" s="93" t="n"/>
      <c r="P24" s="93" t="n"/>
      <c r="Q24" s="93" t="n"/>
      <c r="R24" s="93" t="n"/>
      <c r="S24" s="93" t="n"/>
      <c r="T24" s="93" t="n"/>
    </row>
    <row r="25">
      <c r="A25" s="85" t="inlineStr">
        <is>
          <t>Tomate</t>
        </is>
      </c>
      <c r="B25" s="85" t="n"/>
      <c r="C25" s="85" t="n"/>
      <c r="D25" s="85" t="n"/>
      <c r="E25" s="85" t="n"/>
      <c r="F25" s="85" t="n"/>
      <c r="G25" s="85" t="n"/>
      <c r="H25" s="85" t="n"/>
      <c r="I25" s="85" t="n"/>
      <c r="J25" s="85" t="n"/>
      <c r="K25" s="85" t="n"/>
      <c r="L25" s="85" t="n"/>
      <c r="M25" s="85" t="n"/>
      <c r="N25" s="85" t="n"/>
      <c r="O25" s="85" t="n"/>
      <c r="P25" s="85" t="n"/>
      <c r="Q25" s="85" t="n"/>
      <c r="R25" s="85" t="n"/>
      <c r="S25" s="85" t="n"/>
      <c r="T25" s="85" t="n"/>
    </row>
    <row r="26">
      <c r="A26" s="93" t="inlineStr">
        <is>
          <t>Zanahoria</t>
        </is>
      </c>
      <c r="B26" s="93" t="n"/>
      <c r="C26" s="93" t="n"/>
      <c r="D26" s="93" t="n"/>
      <c r="E26" s="93" t="n"/>
      <c r="F26" s="93" t="n"/>
      <c r="G26" s="93" t="n"/>
      <c r="H26" s="93" t="n"/>
      <c r="I26" s="93" t="n"/>
      <c r="J26" s="93" t="n"/>
      <c r="K26" s="93" t="n"/>
      <c r="L26" s="93" t="n"/>
      <c r="M26" s="93" t="n"/>
      <c r="N26" s="93" t="n"/>
      <c r="O26" s="93" t="n"/>
      <c r="P26" s="93" t="n"/>
      <c r="Q26" s="93" t="n"/>
      <c r="R26" s="93" t="n"/>
      <c r="S26" s="93" t="n"/>
      <c r="T26" s="93" t="n"/>
    </row>
    <row r="27">
      <c r="A27" s="85" t="inlineStr">
        <is>
          <t>Otro</t>
        </is>
      </c>
      <c r="B27" s="85" t="n"/>
      <c r="C27" s="85" t="n"/>
      <c r="D27" s="85" t="n"/>
      <c r="E27" s="85" t="n"/>
      <c r="F27" s="85" t="n"/>
      <c r="G27" s="85" t="n"/>
      <c r="H27" s="85" t="n"/>
      <c r="I27" s="85" t="n"/>
      <c r="J27" s="85" t="n"/>
      <c r="K27" s="85" t="n"/>
      <c r="L27" s="85" t="n"/>
      <c r="M27" s="85" t="n"/>
      <c r="N27" s="85" t="n"/>
      <c r="O27" s="85" t="n"/>
      <c r="P27" s="85" t="n"/>
      <c r="Q27" s="85" t="n"/>
      <c r="R27" s="85" t="n"/>
      <c r="S27" s="85" t="n"/>
      <c r="T27" s="85" t="n"/>
    </row>
    <row r="28">
      <c r="A28" s="93" t="n"/>
      <c r="B28" s="93" t="n"/>
      <c r="C28" s="93" t="n"/>
      <c r="D28" s="93" t="n"/>
      <c r="E28" s="93" t="n"/>
      <c r="F28" s="93" t="n"/>
      <c r="G28" s="93" t="n"/>
      <c r="H28" s="93" t="n"/>
      <c r="I28" s="93" t="n"/>
      <c r="J28" s="93" t="n"/>
      <c r="K28" s="93" t="n"/>
      <c r="L28" s="93" t="n"/>
      <c r="M28" s="93" t="n"/>
      <c r="N28" s="93" t="n"/>
      <c r="O28" s="93" t="n"/>
      <c r="P28" s="93" t="n"/>
      <c r="Q28" s="93" t="n"/>
      <c r="R28" s="93" t="n"/>
      <c r="S28" s="93" t="n"/>
      <c r="T28" s="93" t="n"/>
    </row>
    <row r="29">
      <c r="A29" s="85" t="n"/>
      <c r="B29" s="85" t="n"/>
      <c r="C29" s="85" t="n"/>
      <c r="D29" s="85" t="n"/>
      <c r="E29" s="85" t="n"/>
      <c r="F29" s="85" t="n"/>
      <c r="G29" s="85" t="n"/>
      <c r="H29" s="85" t="n"/>
      <c r="I29" s="85" t="n"/>
      <c r="J29" s="85" t="n"/>
      <c r="K29" s="85" t="n"/>
      <c r="L29" s="85" t="n"/>
      <c r="M29" s="85" t="n"/>
      <c r="N29" s="85" t="n"/>
      <c r="O29" s="85" t="n"/>
      <c r="P29" s="85" t="n"/>
      <c r="Q29" s="85" t="n"/>
      <c r="R29" s="85" t="n"/>
      <c r="S29" s="85" t="n"/>
      <c r="T29" s="85" t="n"/>
    </row>
    <row r="30">
      <c r="A30" s="93" t="n"/>
      <c r="B30" s="93" t="n"/>
      <c r="C30" s="93" t="n"/>
      <c r="D30" s="93" t="n"/>
      <c r="E30" s="93" t="n"/>
      <c r="F30" s="93" t="n"/>
      <c r="G30" s="93" t="n"/>
      <c r="H30" s="93" t="n"/>
      <c r="I30" s="93" t="n"/>
      <c r="J30" s="93" t="n"/>
      <c r="K30" s="93" t="n"/>
      <c r="L30" s="93" t="n"/>
      <c r="M30" s="93" t="n"/>
      <c r="N30" s="93" t="n"/>
      <c r="O30" s="93" t="n"/>
      <c r="P30" s="93" t="n"/>
      <c r="Q30" s="93" t="n"/>
      <c r="R30" s="93" t="n"/>
      <c r="S30" s="93" t="n"/>
      <c r="T30" s="93" t="n"/>
    </row>
    <row r="31">
      <c r="A31" s="85" t="n"/>
      <c r="B31" s="85" t="n"/>
      <c r="C31" s="85" t="n"/>
      <c r="D31" s="85" t="n"/>
      <c r="E31" s="85" t="n"/>
      <c r="F31" s="85" t="n"/>
      <c r="G31" s="85" t="n"/>
      <c r="H31" s="85" t="n"/>
      <c r="I31" s="85" t="n"/>
      <c r="J31" s="85" t="n"/>
      <c r="K31" s="85" t="n"/>
      <c r="L31" s="85" t="n"/>
      <c r="M31" s="85" t="n"/>
      <c r="N31" s="85" t="n"/>
      <c r="O31" s="85" t="n"/>
      <c r="P31" s="85" t="n"/>
      <c r="Q31" s="85" t="n"/>
      <c r="R31" s="85" t="n"/>
      <c r="S31" s="85" t="n"/>
      <c r="T31" s="85" t="n"/>
    </row>
    <row r="32">
      <c r="A32" s="93" t="n"/>
      <c r="B32" s="93" t="n"/>
      <c r="C32" s="93" t="n"/>
      <c r="D32" s="93" t="n"/>
      <c r="E32" s="93" t="n"/>
      <c r="F32" s="93" t="n"/>
      <c r="G32" s="93" t="n"/>
      <c r="H32" s="93" t="n"/>
      <c r="I32" s="93" t="n"/>
      <c r="J32" s="93" t="n"/>
      <c r="K32" s="93" t="n"/>
      <c r="L32" s="93" t="n"/>
      <c r="M32" s="93" t="n"/>
      <c r="N32" s="93" t="n"/>
      <c r="O32" s="93" t="n"/>
      <c r="P32" s="93" t="n"/>
      <c r="Q32" s="93" t="n"/>
      <c r="R32" s="93" t="n"/>
      <c r="S32" s="93" t="n"/>
      <c r="T32" s="93" t="n"/>
    </row>
    <row r="33">
      <c r="A33" s="85" t="n"/>
      <c r="B33" s="85" t="n"/>
      <c r="C33" s="85" t="n"/>
      <c r="D33" s="85" t="n"/>
      <c r="E33" s="85" t="n"/>
      <c r="F33" s="85" t="n"/>
      <c r="G33" s="85" t="n"/>
      <c r="H33" s="85" t="n"/>
      <c r="I33" s="85" t="n"/>
      <c r="J33" s="85" t="n"/>
      <c r="K33" s="85" t="n"/>
      <c r="L33" s="85" t="n"/>
      <c r="M33" s="85" t="n"/>
      <c r="N33" s="85" t="n"/>
      <c r="O33" s="85" t="n"/>
      <c r="P33" s="85" t="n"/>
      <c r="Q33" s="85" t="n"/>
      <c r="R33" s="85" t="n"/>
      <c r="S33" s="85" t="n"/>
      <c r="T33" s="85" t="n"/>
    </row>
    <row r="34">
      <c r="A34" s="93" t="n"/>
      <c r="B34" s="93" t="n"/>
      <c r="C34" s="93" t="n"/>
      <c r="D34" s="93" t="n"/>
      <c r="E34" s="93" t="n"/>
      <c r="F34" s="93" t="n"/>
      <c r="G34" s="93" t="n"/>
      <c r="H34" s="93" t="n"/>
      <c r="I34" s="93" t="n"/>
      <c r="J34" s="93" t="n"/>
      <c r="K34" s="93" t="n"/>
      <c r="L34" s="93" t="n"/>
      <c r="M34" s="93" t="n"/>
      <c r="N34" s="93" t="n"/>
      <c r="O34" s="93" t="n"/>
      <c r="P34" s="93" t="n"/>
      <c r="Q34" s="93" t="n"/>
      <c r="R34" s="93" t="n"/>
      <c r="S34" s="93" t="n"/>
      <c r="T34" s="93" t="n"/>
    </row>
    <row r="35">
      <c r="A35" s="85" t="n"/>
      <c r="B35" s="85" t="n"/>
      <c r="C35" s="85" t="n"/>
      <c r="D35" s="85" t="n"/>
      <c r="E35" s="85" t="n"/>
      <c r="F35" s="85" t="n"/>
      <c r="G35" s="85" t="n"/>
      <c r="H35" s="85" t="n"/>
      <c r="I35" s="85" t="n"/>
      <c r="J35" s="85" t="n"/>
      <c r="K35" s="85" t="n"/>
      <c r="L35" s="85" t="n"/>
      <c r="M35" s="85" t="n"/>
      <c r="N35" s="85" t="n"/>
      <c r="O35" s="85" t="n"/>
      <c r="P35" s="85" t="n"/>
      <c r="Q35" s="85" t="n"/>
      <c r="R35" s="85" t="n"/>
      <c r="S35" s="85" t="n"/>
      <c r="T35" s="85" t="n"/>
    </row>
    <row r="36">
      <c r="A36" s="93" t="n"/>
      <c r="B36" s="93" t="n"/>
      <c r="C36" s="93" t="n"/>
      <c r="D36" s="93" t="n"/>
      <c r="E36" s="93" t="n"/>
      <c r="F36" s="93" t="n"/>
      <c r="G36" s="93" t="n"/>
      <c r="H36" s="93" t="n"/>
      <c r="I36" s="93" t="n"/>
      <c r="J36" s="93" t="n"/>
      <c r="K36" s="93" t="n"/>
      <c r="L36" s="93" t="n"/>
      <c r="M36" s="93" t="n"/>
      <c r="N36" s="93" t="n"/>
      <c r="O36" s="93" t="n"/>
      <c r="P36" s="93" t="n"/>
      <c r="Q36" s="93" t="n"/>
      <c r="R36" s="93" t="n"/>
      <c r="S36" s="93" t="n"/>
      <c r="T36" s="93" t="n"/>
    </row>
    <row r="37">
      <c r="A37" s="85" t="n"/>
      <c r="B37" s="85" t="n"/>
      <c r="C37" s="85" t="n"/>
      <c r="D37" s="85" t="n"/>
      <c r="E37" s="85" t="n"/>
      <c r="F37" s="85" t="n"/>
      <c r="G37" s="85" t="n"/>
      <c r="H37" s="85" t="n"/>
      <c r="I37" s="85" t="n"/>
      <c r="J37" s="85" t="n"/>
      <c r="K37" s="85" t="n"/>
      <c r="L37" s="85" t="n"/>
      <c r="M37" s="85" t="n"/>
      <c r="N37" s="85" t="n"/>
      <c r="O37" s="85" t="n"/>
      <c r="P37" s="85" t="n"/>
      <c r="Q37" s="85" t="n"/>
      <c r="R37" s="85" t="n"/>
      <c r="S37" s="85" t="n"/>
      <c r="T37" s="85" t="n"/>
    </row>
    <row r="38">
      <c r="A38" s="93" t="n"/>
      <c r="B38" s="93" t="n"/>
      <c r="C38" s="93" t="n"/>
      <c r="D38" s="93" t="n"/>
      <c r="E38" s="93" t="n"/>
      <c r="F38" s="93" t="n"/>
      <c r="G38" s="93" t="n"/>
      <c r="H38" s="93" t="n"/>
      <c r="I38" s="93" t="n"/>
      <c r="J38" s="93" t="n"/>
      <c r="K38" s="93" t="n"/>
      <c r="L38" s="93" t="n"/>
      <c r="M38" s="93" t="n"/>
      <c r="N38" s="93" t="n"/>
      <c r="O38" s="93" t="n"/>
      <c r="P38" s="93" t="n"/>
      <c r="Q38" s="93" t="n"/>
      <c r="R38" s="93" t="n"/>
      <c r="S38" s="93" t="n"/>
      <c r="T38" s="93" t="n"/>
    </row>
    <row r="39">
      <c r="A39" s="85" t="n"/>
      <c r="B39" s="85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</row>
    <row r="40">
      <c r="A40" s="93" t="n"/>
      <c r="B40" s="93" t="n"/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3" t="n"/>
      <c r="O40" s="93" t="n"/>
      <c r="P40" s="93" t="n"/>
      <c r="Q40" s="93" t="n"/>
      <c r="R40" s="93" t="n"/>
      <c r="S40" s="93" t="n"/>
      <c r="T40" s="93" t="n"/>
    </row>
    <row r="41">
      <c r="A41" s="85" t="n"/>
      <c r="B41" s="85" t="n"/>
      <c r="C41" s="85" t="n"/>
      <c r="D41" s="85" t="n"/>
      <c r="E41" s="85" t="n"/>
      <c r="F41" s="85" t="n"/>
      <c r="G41" s="85" t="n"/>
      <c r="H41" s="85" t="n"/>
      <c r="I41" s="85" t="n"/>
      <c r="J41" s="85" t="n"/>
      <c r="K41" s="85" t="n"/>
      <c r="L41" s="85" t="n"/>
      <c r="M41" s="85" t="n"/>
      <c r="N41" s="85" t="n"/>
      <c r="O41" s="85" t="n"/>
      <c r="P41" s="85" t="n"/>
      <c r="Q41" s="85" t="n"/>
      <c r="R41" s="85" t="n"/>
      <c r="S41" s="85" t="n"/>
      <c r="T41" s="85" t="n"/>
    </row>
    <row r="42">
      <c r="A42" s="93" t="n"/>
      <c r="B42" s="93" t="n"/>
      <c r="C42" s="93" t="n"/>
      <c r="D42" s="93" t="n"/>
      <c r="E42" s="93" t="n"/>
      <c r="F42" s="93" t="n"/>
      <c r="G42" s="93" t="n"/>
      <c r="H42" s="93" t="n"/>
      <c r="I42" s="93" t="n"/>
      <c r="J42" s="93" t="n"/>
      <c r="K42" s="93" t="n"/>
      <c r="L42" s="93" t="n"/>
      <c r="M42" s="93" t="n"/>
      <c r="N42" s="93" t="n"/>
      <c r="O42" s="93" t="n"/>
      <c r="P42" s="93" t="n"/>
      <c r="Q42" s="93" t="n"/>
      <c r="R42" s="93" t="n"/>
      <c r="S42" s="93" t="n"/>
      <c r="T42" s="93" t="n"/>
    </row>
    <row r="43">
      <c r="A43" s="85" t="n"/>
      <c r="B43" s="85" t="n"/>
      <c r="C43" s="85" t="n"/>
      <c r="D43" s="85" t="n"/>
      <c r="E43" s="85" t="n"/>
      <c r="F43" s="85" t="n"/>
      <c r="G43" s="85" t="n"/>
      <c r="H43" s="85" t="n"/>
      <c r="I43" s="85" t="n"/>
      <c r="J43" s="85" t="n"/>
      <c r="K43" s="85" t="n"/>
      <c r="L43" s="85" t="n"/>
      <c r="M43" s="85" t="n"/>
      <c r="N43" s="85" t="n"/>
      <c r="O43" s="85" t="n"/>
      <c r="P43" s="85" t="n"/>
      <c r="Q43" s="85" t="n"/>
      <c r="R43" s="85" t="n"/>
      <c r="S43" s="85" t="n"/>
      <c r="T43" s="85" t="n"/>
    </row>
    <row r="44">
      <c r="A44" s="93" t="n"/>
      <c r="B44" s="93" t="n"/>
      <c r="C44" s="93" t="n"/>
      <c r="D44" s="93" t="n"/>
      <c r="E44" s="93" t="n"/>
      <c r="F44" s="93" t="n"/>
      <c r="G44" s="93" t="n"/>
      <c r="H44" s="93" t="n"/>
      <c r="I44" s="93" t="n"/>
      <c r="J44" s="93" t="n"/>
      <c r="K44" s="93" t="n"/>
      <c r="L44" s="93" t="n"/>
      <c r="M44" s="93" t="n"/>
      <c r="N44" s="93" t="n"/>
      <c r="O44" s="93" t="n"/>
      <c r="P44" s="93" t="n"/>
      <c r="Q44" s="93" t="n"/>
      <c r="R44" s="93" t="n"/>
      <c r="S44" s="93" t="n"/>
      <c r="T44" s="93" t="n"/>
    </row>
    <row r="45">
      <c r="A45" s="85" t="n"/>
      <c r="B45" s="85" t="n"/>
      <c r="C45" s="85" t="n"/>
      <c r="D45" s="85" t="n"/>
      <c r="E45" s="85" t="n"/>
      <c r="F45" s="85" t="n"/>
      <c r="G45" s="85" t="n"/>
      <c r="H45" s="85" t="n"/>
      <c r="I45" s="85" t="n"/>
      <c r="J45" s="85" t="n"/>
      <c r="K45" s="85" t="n"/>
      <c r="L45" s="85" t="n"/>
      <c r="M45" s="85" t="n"/>
      <c r="N45" s="85" t="n"/>
      <c r="O45" s="85" t="n"/>
      <c r="P45" s="85" t="n"/>
      <c r="Q45" s="85" t="n"/>
      <c r="R45" s="85" t="n"/>
      <c r="S45" s="85" t="n"/>
      <c r="T45" s="85" t="n"/>
    </row>
    <row r="46">
      <c r="A46" s="93" t="n"/>
      <c r="B46" s="93" t="n"/>
      <c r="C46" s="93" t="n"/>
      <c r="D46" s="93" t="n"/>
      <c r="E46" s="93" t="n"/>
      <c r="F46" s="93" t="n"/>
      <c r="G46" s="93" t="n"/>
      <c r="H46" s="93" t="n"/>
      <c r="I46" s="93" t="n"/>
      <c r="J46" s="93" t="n"/>
      <c r="K46" s="93" t="n"/>
      <c r="L46" s="93" t="n"/>
      <c r="M46" s="93" t="n"/>
      <c r="N46" s="93" t="n"/>
      <c r="O46" s="93" t="n"/>
      <c r="P46" s="93" t="n"/>
      <c r="Q46" s="93" t="n"/>
      <c r="R46" s="93" t="n"/>
      <c r="S46" s="93" t="n"/>
      <c r="T46" s="93" t="n"/>
    </row>
    <row r="47">
      <c r="A47" s="85" t="n"/>
      <c r="B47" s="85" t="n"/>
      <c r="C47" s="85" t="n"/>
      <c r="D47" s="85" t="n"/>
      <c r="E47" s="85" t="n"/>
      <c r="F47" s="85" t="n"/>
      <c r="G47" s="85" t="n"/>
      <c r="H47" s="85" t="n"/>
      <c r="I47" s="85" t="n"/>
      <c r="J47" s="85" t="n"/>
      <c r="K47" s="85" t="n"/>
      <c r="L47" s="85" t="n"/>
      <c r="M47" s="85" t="n"/>
      <c r="N47" s="85" t="n"/>
      <c r="O47" s="85" t="n"/>
      <c r="P47" s="85" t="n"/>
      <c r="Q47" s="85" t="n"/>
      <c r="R47" s="85" t="n"/>
      <c r="S47" s="85" t="n"/>
      <c r="T47" s="85" t="n"/>
    </row>
    <row r="48">
      <c r="A48" s="93" t="n"/>
      <c r="B48" s="93" t="n"/>
      <c r="C48" s="93" t="n"/>
      <c r="D48" s="93" t="n"/>
      <c r="E48" s="93" t="n"/>
      <c r="F48" s="93" t="n"/>
      <c r="G48" s="93" t="n"/>
      <c r="H48" s="93" t="n"/>
      <c r="I48" s="93" t="n"/>
      <c r="J48" s="93" t="n"/>
      <c r="K48" s="93" t="n"/>
      <c r="L48" s="93" t="n"/>
      <c r="M48" s="93" t="n"/>
      <c r="N48" s="93" t="n"/>
      <c r="O48" s="93" t="n"/>
      <c r="P48" s="93" t="n"/>
      <c r="Q48" s="93" t="n"/>
      <c r="R48" s="93" t="n"/>
      <c r="S48" s="93" t="n"/>
      <c r="T48" s="93" t="n"/>
    </row>
    <row r="49">
      <c r="A49" s="85" t="n"/>
      <c r="B49" s="85" t="n"/>
      <c r="C49" s="85" t="n"/>
      <c r="D49" s="85" t="n"/>
      <c r="E49" s="85" t="n"/>
      <c r="F49" s="85" t="n"/>
      <c r="G49" s="85" t="n"/>
      <c r="H49" s="85" t="n"/>
      <c r="I49" s="85" t="n"/>
      <c r="J49" s="85" t="n"/>
      <c r="K49" s="85" t="n"/>
      <c r="L49" s="85" t="n"/>
      <c r="M49" s="85" t="n"/>
      <c r="N49" s="85" t="n"/>
      <c r="O49" s="85" t="n"/>
      <c r="P49" s="85" t="n"/>
      <c r="Q49" s="85" t="n"/>
      <c r="R49" s="85" t="n"/>
      <c r="S49" s="85" t="n"/>
      <c r="T49" s="85" t="n"/>
    </row>
    <row r="50">
      <c r="A50" s="93" t="n"/>
      <c r="B50" s="93" t="n"/>
      <c r="C50" s="93" t="n"/>
      <c r="D50" s="93" t="n"/>
      <c r="E50" s="93" t="n"/>
      <c r="F50" s="93" t="n"/>
      <c r="G50" s="93" t="n"/>
      <c r="H50" s="93" t="n"/>
      <c r="I50" s="93" t="n"/>
      <c r="J50" s="93" t="n"/>
      <c r="K50" s="93" t="n"/>
      <c r="L50" s="93" t="n"/>
      <c r="M50" s="93" t="n"/>
      <c r="N50" s="93" t="n"/>
      <c r="O50" s="93" t="n"/>
      <c r="P50" s="93" t="n"/>
      <c r="Q50" s="93" t="n"/>
      <c r="R50" s="93" t="n"/>
      <c r="S50" s="93" t="n"/>
      <c r="T50" s="93" t="n"/>
    </row>
    <row r="51">
      <c r="A51" s="85" t="n"/>
      <c r="B51" s="85" t="n"/>
      <c r="C51" s="85" t="n"/>
      <c r="D51" s="85" t="n"/>
      <c r="E51" s="85" t="n"/>
      <c r="F51" s="85" t="n"/>
      <c r="G51" s="85" t="n"/>
      <c r="H51" s="85" t="n"/>
      <c r="I51" s="85" t="n"/>
      <c r="J51" s="85" t="n"/>
      <c r="K51" s="85" t="n"/>
      <c r="L51" s="85" t="n"/>
      <c r="M51" s="85" t="n"/>
      <c r="N51" s="85" t="n"/>
      <c r="O51" s="85" t="n"/>
      <c r="P51" s="85" t="n"/>
      <c r="Q51" s="85" t="n"/>
      <c r="R51" s="85" t="n"/>
      <c r="S51" s="85" t="n"/>
      <c r="T51" s="85" t="n"/>
    </row>
    <row r="52">
      <c r="A52" s="93" t="n"/>
      <c r="B52" s="93" t="n"/>
      <c r="C52" s="93" t="n"/>
      <c r="D52" s="93" t="n"/>
      <c r="E52" s="93" t="n"/>
      <c r="F52" s="93" t="n"/>
      <c r="G52" s="93" t="n"/>
      <c r="H52" s="93" t="n"/>
      <c r="I52" s="93" t="n"/>
      <c r="J52" s="93" t="n"/>
      <c r="K52" s="93" t="n"/>
      <c r="L52" s="93" t="n"/>
      <c r="M52" s="93" t="n"/>
      <c r="N52" s="93" t="n"/>
      <c r="O52" s="93" t="n"/>
      <c r="P52" s="93" t="n"/>
      <c r="Q52" s="93" t="n"/>
      <c r="R52" s="93" t="n"/>
      <c r="S52" s="93" t="n"/>
      <c r="T52" s="93" t="n"/>
    </row>
    <row r="53">
      <c r="A53" s="85" t="n"/>
      <c r="B53" s="85" t="n"/>
      <c r="C53" s="85" t="n"/>
      <c r="D53" s="85" t="n"/>
      <c r="E53" s="85" t="n"/>
      <c r="F53" s="85" t="n"/>
      <c r="G53" s="85" t="n"/>
      <c r="H53" s="85" t="n"/>
      <c r="I53" s="85" t="n"/>
      <c r="J53" s="85" t="n"/>
      <c r="K53" s="85" t="n"/>
      <c r="L53" s="85" t="n"/>
      <c r="M53" s="85" t="n"/>
      <c r="N53" s="85" t="n"/>
      <c r="O53" s="85" t="n"/>
      <c r="P53" s="85" t="n"/>
      <c r="Q53" s="85" t="n"/>
      <c r="R53" s="85" t="n"/>
      <c r="S53" s="85" t="n"/>
      <c r="T53" s="85" t="n"/>
    </row>
    <row r="54">
      <c r="A54" s="93" t="n"/>
      <c r="B54" s="93" t="n"/>
      <c r="C54" s="93" t="n"/>
      <c r="D54" s="93" t="n"/>
      <c r="E54" s="93" t="n"/>
      <c r="F54" s="93" t="n"/>
      <c r="G54" s="93" t="n"/>
      <c r="H54" s="93" t="n"/>
      <c r="I54" s="93" t="n"/>
      <c r="J54" s="93" t="n"/>
      <c r="K54" s="93" t="n"/>
      <c r="L54" s="93" t="n"/>
      <c r="M54" s="93" t="n"/>
      <c r="N54" s="93" t="n"/>
      <c r="O54" s="93" t="n"/>
      <c r="P54" s="93" t="n"/>
      <c r="Q54" s="93" t="n"/>
      <c r="R54" s="93" t="n"/>
      <c r="S54" s="93" t="n"/>
      <c r="T54" s="93" t="n"/>
    </row>
    <row r="55">
      <c r="A55" s="85" t="n"/>
      <c r="B55" s="85" t="n"/>
      <c r="C55" s="85" t="n"/>
      <c r="D55" s="85" t="n"/>
      <c r="E55" s="85" t="n"/>
      <c r="F55" s="85" t="n"/>
      <c r="G55" s="85" t="n"/>
      <c r="H55" s="85" t="n"/>
      <c r="I55" s="85" t="n"/>
      <c r="J55" s="85" t="n"/>
      <c r="K55" s="85" t="n"/>
      <c r="L55" s="85" t="n"/>
      <c r="M55" s="85" t="n"/>
      <c r="N55" s="85" t="n"/>
      <c r="O55" s="85" t="n"/>
      <c r="P55" s="85" t="n"/>
      <c r="Q55" s="85" t="n"/>
      <c r="R55" s="85" t="n"/>
      <c r="S55" s="85" t="n"/>
      <c r="T55" s="85" t="n"/>
    </row>
    <row r="56">
      <c r="A56" s="93" t="n"/>
      <c r="B56" s="93" t="n"/>
      <c r="C56" s="93" t="n"/>
      <c r="D56" s="93" t="n"/>
      <c r="E56" s="93" t="n"/>
      <c r="F56" s="93" t="n"/>
      <c r="G56" s="93" t="n"/>
      <c r="H56" s="93" t="n"/>
      <c r="I56" s="93" t="n"/>
      <c r="J56" s="93" t="n"/>
      <c r="K56" s="93" t="n"/>
      <c r="L56" s="93" t="n"/>
      <c r="M56" s="93" t="n"/>
      <c r="N56" s="93" t="n"/>
      <c r="O56" s="93" t="n"/>
      <c r="P56" s="93" t="n"/>
      <c r="Q56" s="93" t="n"/>
      <c r="R56" s="93" t="n"/>
      <c r="S56" s="93" t="n"/>
      <c r="T56" s="93" t="n"/>
    </row>
    <row r="57">
      <c r="A57" s="85" t="n"/>
      <c r="B57" s="85" t="n"/>
      <c r="C57" s="85" t="n"/>
      <c r="D57" s="85" t="n"/>
      <c r="E57" s="85" t="n"/>
      <c r="F57" s="85" t="n"/>
      <c r="G57" s="85" t="n"/>
      <c r="H57" s="85" t="n"/>
      <c r="I57" s="85" t="n"/>
      <c r="J57" s="85" t="n"/>
      <c r="K57" s="85" t="n"/>
      <c r="L57" s="85" t="n"/>
      <c r="M57" s="85" t="n"/>
      <c r="N57" s="85" t="n"/>
      <c r="O57" s="85" t="n"/>
      <c r="P57" s="85" t="n"/>
      <c r="Q57" s="85" t="n"/>
      <c r="R57" s="85" t="n"/>
      <c r="S57" s="85" t="n"/>
      <c r="T57" s="85" t="n"/>
    </row>
    <row r="58">
      <c r="A58" s="93" t="n"/>
      <c r="B58" s="93" t="n"/>
      <c r="C58" s="93" t="n"/>
      <c r="D58" s="93" t="n"/>
      <c r="E58" s="93" t="n"/>
      <c r="F58" s="93" t="n"/>
      <c r="G58" s="93" t="n"/>
      <c r="H58" s="93" t="n"/>
      <c r="I58" s="93" t="n"/>
      <c r="J58" s="93" t="n"/>
      <c r="K58" s="93" t="n"/>
      <c r="L58" s="93" t="n"/>
      <c r="M58" s="93" t="n"/>
      <c r="N58" s="93" t="n"/>
      <c r="O58" s="93" t="n"/>
      <c r="P58" s="93" t="n"/>
      <c r="Q58" s="93" t="n"/>
      <c r="R58" s="93" t="n"/>
      <c r="S58" s="93" t="n"/>
      <c r="T58" s="93" t="n"/>
    </row>
    <row r="59">
      <c r="A59" s="85" t="n"/>
      <c r="B59" s="85" t="n"/>
      <c r="C59" s="85" t="n"/>
      <c r="D59" s="85" t="n"/>
      <c r="E59" s="85" t="n"/>
      <c r="F59" s="85" t="n"/>
      <c r="G59" s="85" t="n"/>
      <c r="H59" s="85" t="n"/>
      <c r="I59" s="85" t="n"/>
      <c r="J59" s="85" t="n"/>
      <c r="K59" s="85" t="n"/>
      <c r="L59" s="85" t="n"/>
      <c r="M59" s="85" t="n"/>
      <c r="N59" s="85" t="n"/>
      <c r="O59" s="85" t="n"/>
      <c r="P59" s="85" t="n"/>
      <c r="Q59" s="85" t="n"/>
      <c r="R59" s="85" t="n"/>
      <c r="S59" s="85" t="n"/>
      <c r="T59" s="85" t="n"/>
    </row>
    <row r="60">
      <c r="A60" s="93" t="n"/>
      <c r="B60" s="93" t="n"/>
      <c r="C60" s="93" t="n"/>
      <c r="D60" s="93" t="n"/>
      <c r="E60" s="93" t="n"/>
      <c r="F60" s="93" t="n"/>
      <c r="G60" s="93" t="n"/>
      <c r="H60" s="93" t="n"/>
      <c r="I60" s="93" t="n"/>
      <c r="J60" s="93" t="n"/>
      <c r="K60" s="93" t="n"/>
      <c r="L60" s="93" t="n"/>
      <c r="M60" s="93" t="n"/>
      <c r="N60" s="93" t="n"/>
      <c r="O60" s="93" t="n"/>
      <c r="P60" s="93" t="n"/>
      <c r="Q60" s="93" t="n"/>
      <c r="R60" s="93" t="n"/>
      <c r="S60" s="93" t="n"/>
      <c r="T60" s="93" t="n"/>
    </row>
  </sheetData>
  <mergeCells count="2">
    <mergeCell ref="A1:Z1"/>
    <mergeCell ref="A2:Z2"/>
  </mergeCells>
  <printOptions horizontalCentered="1"/>
  <pageMargins left="0.4" right="0.4" top="0.5" bottom="0.5" header="0.5" footer="0.5"/>
  <pageSetup orientation="landscape" paperSize="1" fitToHeight="0" fitToWidth="1"/>
  <headerFooter>
    <oddHeader/>
    <oddFooter>&amp;L&amp;8 &amp;A&amp;R&amp;8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Coordinación Académica · CRNR La Salada</dc:creator>
  <dc:title xmlns:dc="http://purl.org/dc/elements/1.1/">Plan de producción agrícola</dc:title>
  <dcterms:created xmlns:dcterms="http://purl.org/dc/terms/" xmlns:xsi="http://www.w3.org/2001/XMLSchema-instance" xsi:type="dcterms:W3CDTF">2026-09-27T13:21:34Z</dcterms:created>
  <dcterms:modified xmlns:dcterms="http://purl.org/dc/terms/" xmlns:xsi="http://www.w3.org/2001/XMLSchema-instance" xsi:type="dcterms:W3CDTF">2026-09-27T13:21:35Z</dcterms:modified>
</cp:coreProperties>
</file>